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7_Reuse_data/"/>
    </mc:Choice>
  </mc:AlternateContent>
  <xr:revisionPtr revIDLastSave="0" documentId="8_{9930B25F-267A-4899-A3F7-3C0E4E572E8E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Data" sheetId="1" r:id="rId1"/>
    <sheet name="Calculations" sheetId="3" r:id="rId2"/>
    <sheet name="Sheet1" sheetId="4" r:id="rId3"/>
    <sheet name="ValueList_Helper" sheetId="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6" i="3" l="1"/>
  <c r="S95" i="3"/>
  <c r="T95" i="3" s="1"/>
  <c r="S96" i="3"/>
  <c r="S97" i="3"/>
  <c r="T97" i="3" s="1"/>
  <c r="S98" i="3"/>
  <c r="T98" i="3" s="1"/>
  <c r="S94" i="3"/>
  <c r="T94" i="3" s="1"/>
  <c r="P21" i="3"/>
  <c r="P22" i="3"/>
  <c r="P23" i="3"/>
  <c r="P24" i="3"/>
  <c r="P25" i="3"/>
  <c r="P26" i="3"/>
  <c r="P27" i="3"/>
  <c r="P28" i="3"/>
  <c r="P29" i="3"/>
  <c r="P31" i="3"/>
  <c r="P32" i="3"/>
  <c r="P33" i="3"/>
  <c r="P34" i="3"/>
  <c r="P35" i="3"/>
  <c r="P36" i="3"/>
  <c r="P37" i="3"/>
  <c r="P38" i="3"/>
  <c r="P39" i="3"/>
  <c r="P40" i="3"/>
  <c r="P42" i="3"/>
  <c r="P43" i="3"/>
  <c r="P44" i="3"/>
  <c r="P45" i="3"/>
  <c r="P46" i="3"/>
  <c r="P47" i="3"/>
  <c r="P48" i="3"/>
  <c r="P49" i="3"/>
  <c r="P50" i="3"/>
  <c r="P51" i="3"/>
  <c r="P53" i="3"/>
  <c r="P54" i="3"/>
  <c r="P55" i="3"/>
  <c r="P56" i="3"/>
  <c r="P57" i="3"/>
  <c r="P58" i="3"/>
  <c r="P59" i="3"/>
  <c r="P60" i="3"/>
  <c r="P61" i="3"/>
  <c r="P62" i="3"/>
  <c r="P64" i="3"/>
  <c r="P65" i="3"/>
  <c r="P66" i="3"/>
  <c r="P67" i="3"/>
  <c r="P68" i="3"/>
  <c r="P69" i="3"/>
  <c r="P70" i="3"/>
  <c r="P71" i="3"/>
  <c r="P72" i="3"/>
  <c r="P73" i="3"/>
  <c r="P20" i="3"/>
  <c r="G21" i="3" l="1"/>
  <c r="G22" i="3"/>
  <c r="G23" i="3"/>
  <c r="G24" i="3"/>
  <c r="G25" i="3"/>
  <c r="G26" i="3"/>
  <c r="G27" i="3"/>
  <c r="G28" i="3"/>
  <c r="G29" i="3"/>
  <c r="G31" i="3"/>
  <c r="G32" i="3"/>
  <c r="G33" i="3"/>
  <c r="G34" i="3"/>
  <c r="G35" i="3"/>
  <c r="G36" i="3"/>
  <c r="G37" i="3"/>
  <c r="G38" i="3"/>
  <c r="G39" i="3"/>
  <c r="G40" i="3"/>
  <c r="G42" i="3"/>
  <c r="G43" i="3"/>
  <c r="G44" i="3"/>
  <c r="G45" i="3"/>
  <c r="G46" i="3"/>
  <c r="G47" i="3"/>
  <c r="G48" i="3"/>
  <c r="G49" i="3"/>
  <c r="G50" i="3"/>
  <c r="G51" i="3"/>
  <c r="G53" i="3"/>
  <c r="G54" i="3"/>
  <c r="G55" i="3"/>
  <c r="G56" i="3"/>
  <c r="G57" i="3"/>
  <c r="G58" i="3"/>
  <c r="G59" i="3"/>
  <c r="G60" i="3"/>
  <c r="G61" i="3"/>
  <c r="G62" i="3"/>
  <c r="G64" i="3"/>
  <c r="G65" i="3"/>
  <c r="G66" i="3"/>
  <c r="G67" i="3"/>
  <c r="G68" i="3"/>
  <c r="G69" i="3"/>
  <c r="G70" i="3"/>
  <c r="G71" i="3"/>
  <c r="G72" i="3"/>
  <c r="G73" i="3"/>
  <c r="G20" i="3"/>
  <c r="G78" i="3"/>
  <c r="E97" i="3"/>
  <c r="E98" i="3"/>
  <c r="E96" i="3"/>
  <c r="C97" i="3"/>
  <c r="C98" i="3"/>
  <c r="C96" i="3"/>
  <c r="B97" i="3"/>
  <c r="B98" i="3"/>
  <c r="B96" i="3"/>
  <c r="H92" i="3"/>
  <c r="H93" i="3"/>
  <c r="H91" i="3"/>
  <c r="D92" i="3"/>
  <c r="D93" i="3"/>
  <c r="D91" i="3"/>
  <c r="N50" i="3" l="1"/>
  <c r="S50" i="3"/>
  <c r="N68" i="3"/>
  <c r="S68" i="3"/>
  <c r="N55" i="3"/>
  <c r="S55" i="3"/>
  <c r="N37" i="3"/>
  <c r="S37" i="3"/>
  <c r="N28" i="3"/>
  <c r="S28" i="3"/>
  <c r="N71" i="3"/>
  <c r="S71" i="3"/>
  <c r="N62" i="3"/>
  <c r="S62" i="3"/>
  <c r="N54" i="3"/>
  <c r="S54" i="3"/>
  <c r="N45" i="3"/>
  <c r="S45" i="3"/>
  <c r="N36" i="3"/>
  <c r="S36" i="3"/>
  <c r="N27" i="3"/>
  <c r="S27" i="3"/>
  <c r="S20" i="3"/>
  <c r="N20" i="3"/>
  <c r="N70" i="3"/>
  <c r="S70" i="3"/>
  <c r="N66" i="3"/>
  <c r="S66" i="3"/>
  <c r="N61" i="3"/>
  <c r="S61" i="3"/>
  <c r="N57" i="3"/>
  <c r="S57" i="3"/>
  <c r="N53" i="3"/>
  <c r="S53" i="3"/>
  <c r="N48" i="3"/>
  <c r="S48" i="3"/>
  <c r="N44" i="3"/>
  <c r="S44" i="3"/>
  <c r="N39" i="3"/>
  <c r="S39" i="3"/>
  <c r="N35" i="3"/>
  <c r="S35" i="3"/>
  <c r="N31" i="3"/>
  <c r="S31" i="3"/>
  <c r="N26" i="3"/>
  <c r="S26" i="3"/>
  <c r="N22" i="3"/>
  <c r="S22" i="3"/>
  <c r="N72" i="3"/>
  <c r="S72" i="3"/>
  <c r="N64" i="3"/>
  <c r="S64" i="3"/>
  <c r="N59" i="3"/>
  <c r="S59" i="3"/>
  <c r="N46" i="3"/>
  <c r="S46" i="3"/>
  <c r="N42" i="3"/>
  <c r="S42" i="3"/>
  <c r="N33" i="3"/>
  <c r="S33" i="3"/>
  <c r="N24" i="3"/>
  <c r="S24" i="3"/>
  <c r="N67" i="3"/>
  <c r="S67" i="3"/>
  <c r="N58" i="3"/>
  <c r="S58" i="3"/>
  <c r="N49" i="3"/>
  <c r="S49" i="3"/>
  <c r="N40" i="3"/>
  <c r="S40" i="3"/>
  <c r="N32" i="3"/>
  <c r="S32" i="3"/>
  <c r="N23" i="3"/>
  <c r="S23" i="3"/>
  <c r="N73" i="3"/>
  <c r="S73" i="3"/>
  <c r="N69" i="3"/>
  <c r="S69" i="3"/>
  <c r="N65" i="3"/>
  <c r="S65" i="3"/>
  <c r="N60" i="3"/>
  <c r="S60" i="3"/>
  <c r="N56" i="3"/>
  <c r="S56" i="3"/>
  <c r="N51" i="3"/>
  <c r="S51" i="3"/>
  <c r="N47" i="3"/>
  <c r="S47" i="3"/>
  <c r="N43" i="3"/>
  <c r="S43" i="3"/>
  <c r="S38" i="3"/>
  <c r="N38" i="3"/>
  <c r="N34" i="3"/>
  <c r="S34" i="3"/>
  <c r="N29" i="3"/>
  <c r="S29" i="3"/>
  <c r="N25" i="3"/>
  <c r="S25" i="3"/>
  <c r="N21" i="3"/>
  <c r="S21" i="3"/>
  <c r="D21" i="3" l="1"/>
  <c r="D22" i="3"/>
  <c r="D23" i="3"/>
  <c r="D24" i="3"/>
  <c r="D25" i="3"/>
  <c r="D26" i="3"/>
  <c r="D27" i="3"/>
  <c r="D28" i="3"/>
  <c r="D29" i="3"/>
  <c r="D31" i="3"/>
  <c r="D32" i="3"/>
  <c r="D33" i="3"/>
  <c r="D34" i="3"/>
  <c r="D35" i="3"/>
  <c r="D36" i="3"/>
  <c r="D37" i="3"/>
  <c r="D38" i="3"/>
  <c r="D39" i="3"/>
  <c r="D40" i="3"/>
  <c r="D42" i="3"/>
  <c r="D43" i="3"/>
  <c r="D44" i="3"/>
  <c r="D45" i="3"/>
  <c r="D46" i="3"/>
  <c r="D47" i="3"/>
  <c r="D48" i="3"/>
  <c r="D49" i="3"/>
  <c r="D50" i="3"/>
  <c r="D51" i="3"/>
  <c r="D53" i="3"/>
  <c r="D54" i="3"/>
  <c r="D55" i="3"/>
  <c r="D56" i="3"/>
  <c r="D57" i="3"/>
  <c r="D58" i="3"/>
  <c r="D59" i="3"/>
  <c r="D60" i="3"/>
  <c r="D61" i="3"/>
  <c r="D62" i="3"/>
  <c r="D64" i="3"/>
  <c r="D65" i="3"/>
  <c r="D66" i="3"/>
  <c r="D67" i="3"/>
  <c r="D68" i="3"/>
  <c r="D69" i="3"/>
  <c r="D70" i="3"/>
  <c r="D71" i="3"/>
  <c r="D72" i="3"/>
  <c r="D73" i="3"/>
  <c r="D78" i="3"/>
  <c r="D20" i="3"/>
  <c r="AH21" i="3" l="1"/>
  <c r="AH19" i="3"/>
  <c r="AH18" i="3"/>
  <c r="AH20" i="3"/>
  <c r="AH22" i="3"/>
  <c r="H87" i="3" l="1"/>
  <c r="H97" i="3" s="1"/>
  <c r="H88" i="3"/>
  <c r="H98" i="3" s="1"/>
  <c r="H86" i="3"/>
  <c r="H96" i="3" s="1"/>
  <c r="D87" i="3"/>
  <c r="D97" i="3" s="1"/>
  <c r="D88" i="3"/>
  <c r="D98" i="3" s="1"/>
  <c r="D86" i="3"/>
  <c r="D96" i="3" s="1"/>
  <c r="J96" i="3" l="1"/>
  <c r="J97" i="3" s="1"/>
  <c r="J101" i="3"/>
  <c r="J98" i="3"/>
  <c r="J86" i="3"/>
  <c r="J24" i="3"/>
  <c r="M24" i="3" s="1"/>
  <c r="Q24" i="3" s="1"/>
  <c r="R24" i="3" s="1"/>
  <c r="J21" i="3"/>
  <c r="M21" i="3" s="1"/>
  <c r="Q21" i="3" s="1"/>
  <c r="R21" i="3" s="1"/>
  <c r="J22" i="3"/>
  <c r="M22" i="3" s="1"/>
  <c r="Q22" i="3" s="1"/>
  <c r="R22" i="3" s="1"/>
  <c r="J23" i="3"/>
  <c r="M23" i="3" s="1"/>
  <c r="Q23" i="3" s="1"/>
  <c r="R23" i="3" s="1"/>
  <c r="J25" i="3"/>
  <c r="M25" i="3" s="1"/>
  <c r="Q25" i="3" s="1"/>
  <c r="R25" i="3" s="1"/>
  <c r="J26" i="3"/>
  <c r="M26" i="3" s="1"/>
  <c r="Q26" i="3" s="1"/>
  <c r="R26" i="3" s="1"/>
  <c r="J27" i="3"/>
  <c r="M27" i="3" s="1"/>
  <c r="Q27" i="3" s="1"/>
  <c r="R27" i="3" s="1"/>
  <c r="J28" i="3"/>
  <c r="M28" i="3" s="1"/>
  <c r="Q28" i="3" s="1"/>
  <c r="R28" i="3" s="1"/>
  <c r="J29" i="3"/>
  <c r="M29" i="3" s="1"/>
  <c r="Q29" i="3" s="1"/>
  <c r="R29" i="3" s="1"/>
  <c r="J31" i="3"/>
  <c r="M31" i="3" s="1"/>
  <c r="Q31" i="3" s="1"/>
  <c r="R31" i="3" s="1"/>
  <c r="J32" i="3"/>
  <c r="M32" i="3" s="1"/>
  <c r="Q32" i="3" s="1"/>
  <c r="R32" i="3" s="1"/>
  <c r="J33" i="3"/>
  <c r="M33" i="3" s="1"/>
  <c r="Q33" i="3" s="1"/>
  <c r="R33" i="3" s="1"/>
  <c r="J34" i="3"/>
  <c r="M34" i="3" s="1"/>
  <c r="Q34" i="3" s="1"/>
  <c r="R34" i="3" s="1"/>
  <c r="J35" i="3"/>
  <c r="M35" i="3" s="1"/>
  <c r="Q35" i="3" s="1"/>
  <c r="R35" i="3" s="1"/>
  <c r="J36" i="3"/>
  <c r="M36" i="3" s="1"/>
  <c r="Q36" i="3" s="1"/>
  <c r="R36" i="3" s="1"/>
  <c r="J37" i="3"/>
  <c r="M37" i="3" s="1"/>
  <c r="Q37" i="3" s="1"/>
  <c r="R37" i="3" s="1"/>
  <c r="J38" i="3"/>
  <c r="M38" i="3" s="1"/>
  <c r="Q38" i="3" s="1"/>
  <c r="R38" i="3" s="1"/>
  <c r="J39" i="3"/>
  <c r="M39" i="3" s="1"/>
  <c r="Q39" i="3" s="1"/>
  <c r="R39" i="3" s="1"/>
  <c r="J40" i="3"/>
  <c r="M40" i="3" s="1"/>
  <c r="Q40" i="3" s="1"/>
  <c r="R40" i="3" s="1"/>
  <c r="J42" i="3"/>
  <c r="M42" i="3" s="1"/>
  <c r="Q42" i="3" s="1"/>
  <c r="R42" i="3" s="1"/>
  <c r="J43" i="3"/>
  <c r="M43" i="3" s="1"/>
  <c r="Q43" i="3" s="1"/>
  <c r="R43" i="3" s="1"/>
  <c r="J44" i="3"/>
  <c r="M44" i="3" s="1"/>
  <c r="Q44" i="3" s="1"/>
  <c r="R44" i="3" s="1"/>
  <c r="J45" i="3"/>
  <c r="M45" i="3" s="1"/>
  <c r="Q45" i="3" s="1"/>
  <c r="R45" i="3" s="1"/>
  <c r="J46" i="3"/>
  <c r="M46" i="3" s="1"/>
  <c r="Q46" i="3" s="1"/>
  <c r="R46" i="3" s="1"/>
  <c r="J47" i="3"/>
  <c r="M47" i="3" s="1"/>
  <c r="Q47" i="3" s="1"/>
  <c r="R47" i="3" s="1"/>
  <c r="J48" i="3"/>
  <c r="M48" i="3" s="1"/>
  <c r="Q48" i="3" s="1"/>
  <c r="R48" i="3" s="1"/>
  <c r="J49" i="3"/>
  <c r="M49" i="3" s="1"/>
  <c r="Q49" i="3" s="1"/>
  <c r="R49" i="3" s="1"/>
  <c r="J50" i="3"/>
  <c r="M50" i="3" s="1"/>
  <c r="Q50" i="3" s="1"/>
  <c r="R50" i="3" s="1"/>
  <c r="J51" i="3"/>
  <c r="M51" i="3" s="1"/>
  <c r="Q51" i="3" s="1"/>
  <c r="R51" i="3" s="1"/>
  <c r="J53" i="3"/>
  <c r="M53" i="3" s="1"/>
  <c r="Q53" i="3" s="1"/>
  <c r="R53" i="3" s="1"/>
  <c r="J54" i="3"/>
  <c r="M54" i="3" s="1"/>
  <c r="Q54" i="3" s="1"/>
  <c r="R54" i="3" s="1"/>
  <c r="J55" i="3"/>
  <c r="M55" i="3" s="1"/>
  <c r="Q55" i="3" s="1"/>
  <c r="R55" i="3" s="1"/>
  <c r="J56" i="3"/>
  <c r="M56" i="3" s="1"/>
  <c r="Q56" i="3" s="1"/>
  <c r="R56" i="3" s="1"/>
  <c r="J57" i="3"/>
  <c r="M57" i="3" s="1"/>
  <c r="Q57" i="3" s="1"/>
  <c r="R57" i="3" s="1"/>
  <c r="J58" i="3"/>
  <c r="M58" i="3" s="1"/>
  <c r="Q58" i="3" s="1"/>
  <c r="R58" i="3" s="1"/>
  <c r="J59" i="3"/>
  <c r="M59" i="3" s="1"/>
  <c r="Q59" i="3" s="1"/>
  <c r="R59" i="3" s="1"/>
  <c r="J60" i="3"/>
  <c r="M60" i="3" s="1"/>
  <c r="Q60" i="3" s="1"/>
  <c r="R60" i="3" s="1"/>
  <c r="J61" i="3"/>
  <c r="M61" i="3" s="1"/>
  <c r="Q61" i="3" s="1"/>
  <c r="R61" i="3" s="1"/>
  <c r="J62" i="3"/>
  <c r="M62" i="3" s="1"/>
  <c r="Q62" i="3" s="1"/>
  <c r="R62" i="3" s="1"/>
  <c r="J64" i="3"/>
  <c r="M64" i="3" s="1"/>
  <c r="Q64" i="3" s="1"/>
  <c r="R64" i="3" s="1"/>
  <c r="J65" i="3"/>
  <c r="M65" i="3" s="1"/>
  <c r="Q65" i="3" s="1"/>
  <c r="R65" i="3" s="1"/>
  <c r="J66" i="3"/>
  <c r="M66" i="3" s="1"/>
  <c r="Q66" i="3" s="1"/>
  <c r="R66" i="3" s="1"/>
  <c r="J67" i="3"/>
  <c r="M67" i="3" s="1"/>
  <c r="Q67" i="3" s="1"/>
  <c r="R67" i="3" s="1"/>
  <c r="J68" i="3"/>
  <c r="M68" i="3" s="1"/>
  <c r="Q68" i="3" s="1"/>
  <c r="R68" i="3" s="1"/>
  <c r="J69" i="3"/>
  <c r="M69" i="3" s="1"/>
  <c r="Q69" i="3" s="1"/>
  <c r="R69" i="3" s="1"/>
  <c r="J70" i="3"/>
  <c r="M70" i="3" s="1"/>
  <c r="Q70" i="3" s="1"/>
  <c r="R70" i="3" s="1"/>
  <c r="J71" i="3"/>
  <c r="M71" i="3" s="1"/>
  <c r="Q71" i="3" s="1"/>
  <c r="R71" i="3" s="1"/>
  <c r="J72" i="3"/>
  <c r="M72" i="3" s="1"/>
  <c r="Q72" i="3" s="1"/>
  <c r="R72" i="3" s="1"/>
  <c r="J73" i="3"/>
  <c r="M73" i="3" s="1"/>
  <c r="Q73" i="3" s="1"/>
  <c r="R73" i="3" s="1"/>
  <c r="J20" i="3"/>
  <c r="U25" i="1"/>
  <c r="U27" i="1"/>
  <c r="U29" i="1"/>
  <c r="U31" i="1"/>
  <c r="U33" i="1"/>
  <c r="U35" i="1"/>
  <c r="U37" i="1"/>
  <c r="U39" i="1"/>
  <c r="U41" i="1"/>
  <c r="U43" i="1"/>
  <c r="U45" i="1"/>
  <c r="U47" i="1"/>
  <c r="U49" i="1"/>
  <c r="U51" i="1"/>
  <c r="U53" i="1"/>
  <c r="U55" i="1"/>
  <c r="U57" i="1"/>
  <c r="U59" i="1"/>
  <c r="U61" i="1"/>
  <c r="U63" i="1"/>
  <c r="U65" i="1"/>
  <c r="U67" i="1"/>
  <c r="U69" i="1"/>
  <c r="U71" i="1"/>
  <c r="U73" i="1"/>
  <c r="U75" i="1"/>
  <c r="U77" i="1"/>
  <c r="U79" i="1"/>
  <c r="U81" i="1"/>
  <c r="U83" i="1"/>
  <c r="U85" i="1"/>
  <c r="U87" i="1"/>
  <c r="U89" i="1"/>
  <c r="U91" i="1"/>
  <c r="U93" i="1"/>
  <c r="U95" i="1"/>
  <c r="U97" i="1"/>
  <c r="U99" i="1"/>
  <c r="U101" i="1"/>
  <c r="U103" i="1"/>
  <c r="U105" i="1"/>
  <c r="U107" i="1"/>
  <c r="U109" i="1"/>
  <c r="U111" i="1"/>
  <c r="U113" i="1"/>
  <c r="U115" i="1"/>
  <c r="U117" i="1"/>
  <c r="U119" i="1"/>
  <c r="U121" i="1"/>
  <c r="U122" i="1"/>
  <c r="U123" i="1"/>
  <c r="U124" i="1"/>
  <c r="U125" i="1"/>
  <c r="U127" i="1"/>
  <c r="U128" i="1"/>
  <c r="U24" i="1"/>
  <c r="U7" i="1"/>
  <c r="U9" i="1"/>
  <c r="U11" i="1"/>
  <c r="U13" i="1"/>
  <c r="U14" i="1"/>
  <c r="U15" i="1"/>
  <c r="U16" i="1"/>
  <c r="U17" i="1"/>
  <c r="U19" i="1"/>
  <c r="U21" i="1"/>
  <c r="U22" i="1"/>
  <c r="U23" i="1"/>
  <c r="T122" i="1"/>
  <c r="T10" i="1"/>
  <c r="U10" i="1" s="1"/>
  <c r="T12" i="1"/>
  <c r="U12" i="1" s="1"/>
  <c r="T14" i="1"/>
  <c r="T16" i="1"/>
  <c r="T18" i="1"/>
  <c r="U18" i="1" s="1"/>
  <c r="T20" i="1"/>
  <c r="U20" i="1" s="1"/>
  <c r="T24" i="1"/>
  <c r="T26" i="1"/>
  <c r="U26" i="1" s="1"/>
  <c r="T28" i="1"/>
  <c r="U28" i="1" s="1"/>
  <c r="T30" i="1"/>
  <c r="U30" i="1" s="1"/>
  <c r="T32" i="1"/>
  <c r="U32" i="1" s="1"/>
  <c r="T34" i="1"/>
  <c r="U34" i="1" s="1"/>
  <c r="T36" i="1"/>
  <c r="U36" i="1" s="1"/>
  <c r="T38" i="1"/>
  <c r="U38" i="1" s="1"/>
  <c r="T40" i="1"/>
  <c r="U40" i="1" s="1"/>
  <c r="T42" i="1"/>
  <c r="U42" i="1" s="1"/>
  <c r="T44" i="1"/>
  <c r="U44" i="1" s="1"/>
  <c r="T46" i="1"/>
  <c r="U46" i="1" s="1"/>
  <c r="T48" i="1"/>
  <c r="U48" i="1" s="1"/>
  <c r="T50" i="1"/>
  <c r="U50" i="1" s="1"/>
  <c r="T52" i="1"/>
  <c r="U52" i="1" s="1"/>
  <c r="T54" i="1"/>
  <c r="U54" i="1" s="1"/>
  <c r="T56" i="1"/>
  <c r="U56" i="1" s="1"/>
  <c r="T58" i="1"/>
  <c r="U58" i="1" s="1"/>
  <c r="T60" i="1"/>
  <c r="U60" i="1" s="1"/>
  <c r="T62" i="1"/>
  <c r="U62" i="1" s="1"/>
  <c r="T64" i="1"/>
  <c r="U64" i="1" s="1"/>
  <c r="T66" i="1"/>
  <c r="U66" i="1" s="1"/>
  <c r="T68" i="1"/>
  <c r="U68" i="1" s="1"/>
  <c r="T70" i="1"/>
  <c r="U70" i="1" s="1"/>
  <c r="T72" i="1"/>
  <c r="U72" i="1" s="1"/>
  <c r="T74" i="1"/>
  <c r="U74" i="1" s="1"/>
  <c r="T76" i="1"/>
  <c r="U76" i="1" s="1"/>
  <c r="T78" i="1"/>
  <c r="U78" i="1" s="1"/>
  <c r="T80" i="1"/>
  <c r="U80" i="1" s="1"/>
  <c r="T82" i="1"/>
  <c r="U82" i="1" s="1"/>
  <c r="T84" i="1"/>
  <c r="U84" i="1" s="1"/>
  <c r="T86" i="1"/>
  <c r="U86" i="1" s="1"/>
  <c r="T88" i="1"/>
  <c r="U88" i="1" s="1"/>
  <c r="T90" i="1"/>
  <c r="U90" i="1" s="1"/>
  <c r="T92" i="1"/>
  <c r="U92" i="1" s="1"/>
  <c r="T94" i="1"/>
  <c r="U94" i="1" s="1"/>
  <c r="T96" i="1"/>
  <c r="U96" i="1" s="1"/>
  <c r="T98" i="1"/>
  <c r="U98" i="1" s="1"/>
  <c r="T100" i="1"/>
  <c r="U100" i="1" s="1"/>
  <c r="T102" i="1"/>
  <c r="U102" i="1" s="1"/>
  <c r="T104" i="1"/>
  <c r="U104" i="1" s="1"/>
  <c r="T106" i="1"/>
  <c r="U106" i="1" s="1"/>
  <c r="T108" i="1"/>
  <c r="U108" i="1" s="1"/>
  <c r="T110" i="1"/>
  <c r="U110" i="1" s="1"/>
  <c r="T112" i="1"/>
  <c r="U112" i="1" s="1"/>
  <c r="T114" i="1"/>
  <c r="U114" i="1" s="1"/>
  <c r="T116" i="1"/>
  <c r="U116" i="1" s="1"/>
  <c r="T118" i="1"/>
  <c r="U118" i="1" s="1"/>
  <c r="T120" i="1"/>
  <c r="U120" i="1" s="1"/>
  <c r="T126" i="1"/>
  <c r="U126" i="1" s="1"/>
  <c r="T8" i="1"/>
  <c r="U8" i="1" s="1"/>
  <c r="T6" i="1"/>
  <c r="U6" i="1" s="1"/>
  <c r="J100" i="3" l="1"/>
  <c r="X72" i="3"/>
  <c r="Y72" i="3" s="1"/>
  <c r="Z72" i="3" s="1"/>
  <c r="T72" i="3"/>
  <c r="U72" i="3" s="1"/>
  <c r="X68" i="3"/>
  <c r="Y68" i="3" s="1"/>
  <c r="Z68" i="3" s="1"/>
  <c r="T68" i="3"/>
  <c r="U68" i="3" s="1"/>
  <c r="X64" i="3"/>
  <c r="Y64" i="3" s="1"/>
  <c r="Z64" i="3" s="1"/>
  <c r="T64" i="3"/>
  <c r="U64" i="3" s="1"/>
  <c r="X59" i="3"/>
  <c r="Y59" i="3" s="1"/>
  <c r="Z59" i="3" s="1"/>
  <c r="T59" i="3"/>
  <c r="U59" i="3" s="1"/>
  <c r="X55" i="3"/>
  <c r="Y55" i="3" s="1"/>
  <c r="Z55" i="3" s="1"/>
  <c r="T55" i="3"/>
  <c r="U55" i="3" s="1"/>
  <c r="X50" i="3"/>
  <c r="Y50" i="3" s="1"/>
  <c r="Z50" i="3" s="1"/>
  <c r="T50" i="3"/>
  <c r="U50" i="3" s="1"/>
  <c r="X46" i="3"/>
  <c r="Y46" i="3" s="1"/>
  <c r="Z46" i="3" s="1"/>
  <c r="T46" i="3"/>
  <c r="U46" i="3" s="1"/>
  <c r="X42" i="3"/>
  <c r="Y42" i="3" s="1"/>
  <c r="Z42" i="3" s="1"/>
  <c r="T42" i="3"/>
  <c r="U42" i="3" s="1"/>
  <c r="X37" i="3"/>
  <c r="Y37" i="3" s="1"/>
  <c r="Z37" i="3" s="1"/>
  <c r="T37" i="3"/>
  <c r="U37" i="3" s="1"/>
  <c r="X33" i="3"/>
  <c r="Y33" i="3" s="1"/>
  <c r="Z33" i="3" s="1"/>
  <c r="T33" i="3"/>
  <c r="U33" i="3" s="1"/>
  <c r="X28" i="3"/>
  <c r="Y28" i="3" s="1"/>
  <c r="Z28" i="3" s="1"/>
  <c r="T28" i="3"/>
  <c r="U28" i="3" s="1"/>
  <c r="X23" i="3"/>
  <c r="Y23" i="3" s="1"/>
  <c r="Z23" i="3" s="1"/>
  <c r="T23" i="3"/>
  <c r="U23" i="3" s="1"/>
  <c r="K86" i="3"/>
  <c r="J87" i="3"/>
  <c r="X71" i="3"/>
  <c r="Y71" i="3" s="1"/>
  <c r="Z71" i="3" s="1"/>
  <c r="T71" i="3"/>
  <c r="U71" i="3" s="1"/>
  <c r="X67" i="3"/>
  <c r="Y67" i="3" s="1"/>
  <c r="Z67" i="3" s="1"/>
  <c r="T67" i="3"/>
  <c r="U67" i="3" s="1"/>
  <c r="X62" i="3"/>
  <c r="Y62" i="3" s="1"/>
  <c r="Z62" i="3" s="1"/>
  <c r="T62" i="3"/>
  <c r="U62" i="3" s="1"/>
  <c r="X58" i="3"/>
  <c r="Y58" i="3" s="1"/>
  <c r="Z58" i="3" s="1"/>
  <c r="T58" i="3"/>
  <c r="U58" i="3" s="1"/>
  <c r="X54" i="3"/>
  <c r="Y54" i="3" s="1"/>
  <c r="Z54" i="3" s="1"/>
  <c r="T54" i="3"/>
  <c r="U54" i="3" s="1"/>
  <c r="X49" i="3"/>
  <c r="Y49" i="3" s="1"/>
  <c r="Z49" i="3" s="1"/>
  <c r="T49" i="3"/>
  <c r="U49" i="3" s="1"/>
  <c r="X45" i="3"/>
  <c r="Y45" i="3" s="1"/>
  <c r="Z45" i="3" s="1"/>
  <c r="T45" i="3"/>
  <c r="U45" i="3" s="1"/>
  <c r="X40" i="3"/>
  <c r="Y40" i="3" s="1"/>
  <c r="Z40" i="3" s="1"/>
  <c r="T40" i="3"/>
  <c r="U40" i="3" s="1"/>
  <c r="X36" i="3"/>
  <c r="Y36" i="3" s="1"/>
  <c r="Z36" i="3" s="1"/>
  <c r="T36" i="3"/>
  <c r="U36" i="3" s="1"/>
  <c r="X32" i="3"/>
  <c r="Y32" i="3" s="1"/>
  <c r="Z32" i="3" s="1"/>
  <c r="T32" i="3"/>
  <c r="U32" i="3" s="1"/>
  <c r="X27" i="3"/>
  <c r="Y27" i="3" s="1"/>
  <c r="Z27" i="3" s="1"/>
  <c r="T27" i="3"/>
  <c r="U27" i="3" s="1"/>
  <c r="X22" i="3"/>
  <c r="Y22" i="3" s="1"/>
  <c r="Z22" i="3" s="1"/>
  <c r="T22" i="3"/>
  <c r="U22" i="3" s="1"/>
  <c r="X70" i="3"/>
  <c r="Y70" i="3" s="1"/>
  <c r="Z70" i="3" s="1"/>
  <c r="T70" i="3"/>
  <c r="U70" i="3" s="1"/>
  <c r="X66" i="3"/>
  <c r="Y66" i="3" s="1"/>
  <c r="Z66" i="3" s="1"/>
  <c r="T66" i="3"/>
  <c r="U66" i="3" s="1"/>
  <c r="X61" i="3"/>
  <c r="Y61" i="3" s="1"/>
  <c r="Z61" i="3" s="1"/>
  <c r="T61" i="3"/>
  <c r="U61" i="3" s="1"/>
  <c r="X57" i="3"/>
  <c r="Y57" i="3" s="1"/>
  <c r="Z57" i="3" s="1"/>
  <c r="T57" i="3"/>
  <c r="U57" i="3" s="1"/>
  <c r="X53" i="3"/>
  <c r="Y53" i="3" s="1"/>
  <c r="Z53" i="3" s="1"/>
  <c r="T53" i="3"/>
  <c r="U53" i="3" s="1"/>
  <c r="X48" i="3"/>
  <c r="Y48" i="3" s="1"/>
  <c r="Z48" i="3" s="1"/>
  <c r="T48" i="3"/>
  <c r="U48" i="3" s="1"/>
  <c r="X44" i="3"/>
  <c r="Y44" i="3" s="1"/>
  <c r="Z44" i="3" s="1"/>
  <c r="T44" i="3"/>
  <c r="U44" i="3" s="1"/>
  <c r="X39" i="3"/>
  <c r="Y39" i="3" s="1"/>
  <c r="Z39" i="3" s="1"/>
  <c r="T39" i="3"/>
  <c r="U39" i="3" s="1"/>
  <c r="X35" i="3"/>
  <c r="Y35" i="3" s="1"/>
  <c r="Z35" i="3" s="1"/>
  <c r="T35" i="3"/>
  <c r="U35" i="3" s="1"/>
  <c r="X31" i="3"/>
  <c r="Y31" i="3" s="1"/>
  <c r="Z31" i="3" s="1"/>
  <c r="T31" i="3"/>
  <c r="U31" i="3" s="1"/>
  <c r="X26" i="3"/>
  <c r="Y26" i="3" s="1"/>
  <c r="Z26" i="3" s="1"/>
  <c r="T26" i="3"/>
  <c r="U26" i="3" s="1"/>
  <c r="X21" i="3"/>
  <c r="Y21" i="3" s="1"/>
  <c r="Z21" i="3" s="1"/>
  <c r="T21" i="3"/>
  <c r="U21" i="3" s="1"/>
  <c r="X73" i="3"/>
  <c r="Y73" i="3" s="1"/>
  <c r="Z73" i="3" s="1"/>
  <c r="T73" i="3"/>
  <c r="U73" i="3" s="1"/>
  <c r="X69" i="3"/>
  <c r="Y69" i="3" s="1"/>
  <c r="Z69" i="3" s="1"/>
  <c r="T69" i="3"/>
  <c r="U69" i="3" s="1"/>
  <c r="X65" i="3"/>
  <c r="Y65" i="3" s="1"/>
  <c r="Z65" i="3" s="1"/>
  <c r="T65" i="3"/>
  <c r="U65" i="3" s="1"/>
  <c r="X60" i="3"/>
  <c r="Y60" i="3" s="1"/>
  <c r="Z60" i="3" s="1"/>
  <c r="T60" i="3"/>
  <c r="U60" i="3" s="1"/>
  <c r="X56" i="3"/>
  <c r="Y56" i="3" s="1"/>
  <c r="Z56" i="3" s="1"/>
  <c r="T56" i="3"/>
  <c r="U56" i="3" s="1"/>
  <c r="X51" i="3"/>
  <c r="Y51" i="3" s="1"/>
  <c r="Z51" i="3" s="1"/>
  <c r="T51" i="3"/>
  <c r="U51" i="3" s="1"/>
  <c r="X47" i="3"/>
  <c r="Y47" i="3" s="1"/>
  <c r="Z47" i="3" s="1"/>
  <c r="T47" i="3"/>
  <c r="U47" i="3" s="1"/>
  <c r="X43" i="3"/>
  <c r="Y43" i="3" s="1"/>
  <c r="Z43" i="3" s="1"/>
  <c r="T43" i="3"/>
  <c r="U43" i="3" s="1"/>
  <c r="X38" i="3"/>
  <c r="Y38" i="3" s="1"/>
  <c r="Z38" i="3" s="1"/>
  <c r="T38" i="3"/>
  <c r="U38" i="3" s="1"/>
  <c r="X34" i="3"/>
  <c r="Y34" i="3" s="1"/>
  <c r="Z34" i="3" s="1"/>
  <c r="T34" i="3"/>
  <c r="U34" i="3" s="1"/>
  <c r="X29" i="3"/>
  <c r="Y29" i="3" s="1"/>
  <c r="Z29" i="3" s="1"/>
  <c r="T29" i="3"/>
  <c r="U29" i="3" s="1"/>
  <c r="X25" i="3"/>
  <c r="Y25" i="3" s="1"/>
  <c r="Z25" i="3" s="1"/>
  <c r="T25" i="3"/>
  <c r="U25" i="3" s="1"/>
  <c r="X24" i="3"/>
  <c r="Y24" i="3" s="1"/>
  <c r="Z24" i="3" s="1"/>
  <c r="T24" i="3"/>
  <c r="U24" i="3" s="1"/>
  <c r="V35" i="3"/>
  <c r="V39" i="3"/>
  <c r="V32" i="3"/>
  <c r="V36" i="3"/>
  <c r="V40" i="3"/>
  <c r="V33" i="3"/>
  <c r="V37" i="3"/>
  <c r="V31" i="3"/>
  <c r="V34" i="3"/>
  <c r="V38" i="3"/>
  <c r="V57" i="3"/>
  <c r="V61" i="3"/>
  <c r="V54" i="3"/>
  <c r="V58" i="3"/>
  <c r="V62" i="3"/>
  <c r="V55" i="3"/>
  <c r="V59" i="3"/>
  <c r="V53" i="3"/>
  <c r="V56" i="3"/>
  <c r="V60" i="3"/>
  <c r="V66" i="3"/>
  <c r="V70" i="3"/>
  <c r="V64" i="3"/>
  <c r="V67" i="3"/>
  <c r="V71" i="3"/>
  <c r="V68" i="3"/>
  <c r="V72" i="3"/>
  <c r="V65" i="3"/>
  <c r="V69" i="3"/>
  <c r="V73" i="3"/>
  <c r="V44" i="3"/>
  <c r="V48" i="3"/>
  <c r="V42" i="3"/>
  <c r="V45" i="3"/>
  <c r="V49" i="3"/>
  <c r="V46" i="3"/>
  <c r="V50" i="3"/>
  <c r="V43" i="3"/>
  <c r="V47" i="3"/>
  <c r="V51" i="3"/>
  <c r="M20" i="3"/>
  <c r="Q20" i="3" s="1"/>
  <c r="R20" i="3" s="1"/>
  <c r="X20" i="3" s="1"/>
  <c r="Y20" i="3" s="1"/>
  <c r="Z20" i="3" s="1"/>
  <c r="AB54" i="3" l="1"/>
  <c r="AB58" i="3"/>
  <c r="AB62" i="3"/>
  <c r="AB55" i="3"/>
  <c r="AB59" i="3"/>
  <c r="AB53" i="3"/>
  <c r="AB56" i="3"/>
  <c r="AB60" i="3"/>
  <c r="AB57" i="3"/>
  <c r="AB61" i="3"/>
  <c r="AB45" i="3"/>
  <c r="AB49" i="3"/>
  <c r="AB46" i="3"/>
  <c r="AB50" i="3"/>
  <c r="AB43" i="3"/>
  <c r="AB47" i="3"/>
  <c r="AB51" i="3"/>
  <c r="AB44" i="3"/>
  <c r="AB48" i="3"/>
  <c r="AB42" i="3"/>
  <c r="AB32" i="3"/>
  <c r="AB36" i="3"/>
  <c r="AB40" i="3"/>
  <c r="AB33" i="3"/>
  <c r="AB37" i="3"/>
  <c r="AB31" i="3"/>
  <c r="AB34" i="3"/>
  <c r="AB38" i="3"/>
  <c r="AB35" i="3"/>
  <c r="AB39" i="3"/>
  <c r="AB67" i="3"/>
  <c r="AB71" i="3"/>
  <c r="AB68" i="3"/>
  <c r="AB72" i="3"/>
  <c r="AB65" i="3"/>
  <c r="AB69" i="3"/>
  <c r="AB73" i="3"/>
  <c r="AB66" i="3"/>
  <c r="AB70" i="3"/>
  <c r="AB64" i="3"/>
  <c r="AB23" i="3"/>
  <c r="AB27" i="3"/>
  <c r="AB24" i="3"/>
  <c r="AB28" i="3"/>
  <c r="AB21" i="3"/>
  <c r="AB25" i="3"/>
  <c r="AB29" i="3"/>
  <c r="AB26" i="3"/>
  <c r="AB20" i="3"/>
  <c r="AB22" i="3"/>
  <c r="W58" i="3"/>
  <c r="W56" i="3"/>
  <c r="W60" i="3"/>
  <c r="W57" i="3"/>
  <c r="W61" i="3"/>
  <c r="W54" i="3"/>
  <c r="W62" i="3"/>
  <c r="W55" i="3"/>
  <c r="W59" i="3"/>
  <c r="W53" i="3"/>
  <c r="W37" i="3"/>
  <c r="W34" i="3"/>
  <c r="W38" i="3"/>
  <c r="W35" i="3"/>
  <c r="W39" i="3"/>
  <c r="W32" i="3"/>
  <c r="W36" i="3"/>
  <c r="W40" i="3"/>
  <c r="AG19" i="3" s="1"/>
  <c r="AI19" i="3" s="1"/>
  <c r="W33" i="3"/>
  <c r="W31" i="3"/>
  <c r="W46" i="3"/>
  <c r="W43" i="3"/>
  <c r="W47" i="3"/>
  <c r="W51" i="3"/>
  <c r="AG20" i="3" s="1"/>
  <c r="AI20" i="3" s="1"/>
  <c r="W44" i="3"/>
  <c r="W48" i="3"/>
  <c r="W42" i="3"/>
  <c r="W45" i="3"/>
  <c r="W49" i="3"/>
  <c r="W50" i="3"/>
  <c r="W65" i="3"/>
  <c r="W69" i="3"/>
  <c r="W73" i="3"/>
  <c r="W66" i="3"/>
  <c r="W70" i="3"/>
  <c r="W64" i="3"/>
  <c r="W67" i="3"/>
  <c r="W71" i="3"/>
  <c r="W68" i="3"/>
  <c r="W72" i="3"/>
  <c r="T20" i="3"/>
  <c r="U20" i="3" s="1"/>
  <c r="W20" i="3" s="1"/>
  <c r="AA35" i="3"/>
  <c r="AA39" i="3"/>
  <c r="AA33" i="3"/>
  <c r="AA37" i="3"/>
  <c r="AA31" i="3"/>
  <c r="AA34" i="3"/>
  <c r="AA38" i="3"/>
  <c r="AA32" i="3"/>
  <c r="AA36" i="3"/>
  <c r="AA40" i="3"/>
  <c r="J88" i="3"/>
  <c r="K87" i="3"/>
  <c r="AG22" i="3"/>
  <c r="AI22" i="3" s="1"/>
  <c r="AG21" i="3"/>
  <c r="AI21" i="3" s="1"/>
  <c r="AA66" i="3"/>
  <c r="AA70" i="3"/>
  <c r="AA64" i="3"/>
  <c r="AA71" i="3"/>
  <c r="AA68" i="3"/>
  <c r="AA72" i="3"/>
  <c r="AA65" i="3"/>
  <c r="AA69" i="3"/>
  <c r="AA73" i="3"/>
  <c r="AA67" i="3"/>
  <c r="AA57" i="3"/>
  <c r="AA61" i="3"/>
  <c r="AA55" i="3"/>
  <c r="AA59" i="3"/>
  <c r="AA53" i="3"/>
  <c r="AA56" i="3"/>
  <c r="AA60" i="3"/>
  <c r="AA54" i="3"/>
  <c r="AA58" i="3"/>
  <c r="AA62" i="3"/>
  <c r="AA44" i="3"/>
  <c r="AA48" i="3"/>
  <c r="AA42" i="3"/>
  <c r="AA46" i="3"/>
  <c r="AA50" i="3"/>
  <c r="AA43" i="3"/>
  <c r="AA47" i="3"/>
  <c r="AA51" i="3"/>
  <c r="AA49" i="3"/>
  <c r="AA45" i="3"/>
  <c r="V21" i="3"/>
  <c r="V25" i="3"/>
  <c r="V29" i="3"/>
  <c r="V26" i="3"/>
  <c r="V20" i="3"/>
  <c r="V23" i="3"/>
  <c r="V27" i="3"/>
  <c r="V24" i="3"/>
  <c r="V22" i="3"/>
  <c r="V28" i="3"/>
  <c r="W24" i="3" l="1"/>
  <c r="W28" i="3"/>
  <c r="W25" i="3"/>
  <c r="W22" i="3"/>
  <c r="W26" i="3"/>
  <c r="W23" i="3"/>
  <c r="W27" i="3"/>
  <c r="W21" i="3"/>
  <c r="W29" i="3"/>
  <c r="AG18" i="3" s="1"/>
  <c r="AI18" i="3" s="1"/>
  <c r="M78" i="3"/>
  <c r="K88" i="3"/>
  <c r="N85" i="3" s="1"/>
  <c r="N78" i="3" s="1"/>
  <c r="AA22" i="3"/>
  <c r="AA26" i="3"/>
  <c r="AA20" i="3"/>
  <c r="AA24" i="3"/>
  <c r="AA28" i="3"/>
  <c r="AA21" i="3"/>
  <c r="AA25" i="3"/>
  <c r="AA29" i="3"/>
  <c r="AA23" i="3"/>
  <c r="AA27" i="3"/>
  <c r="M96" i="3" l="1"/>
  <c r="Q96" i="3" s="1"/>
  <c r="R96" i="3" s="1"/>
  <c r="U96" i="3" s="1"/>
  <c r="M97" i="3"/>
  <c r="Q97" i="3" s="1"/>
  <c r="R97" i="3" s="1"/>
  <c r="U97" i="3" s="1"/>
  <c r="M98" i="3"/>
  <c r="Q98" i="3" s="1"/>
  <c r="R98" i="3" s="1"/>
  <c r="U98" i="3" s="1"/>
  <c r="M95" i="3"/>
  <c r="Q95" i="3" s="1"/>
  <c r="R95" i="3" s="1"/>
  <c r="U95" i="3" s="1"/>
  <c r="M94" i="3"/>
  <c r="Q94" i="3" s="1"/>
  <c r="R94" i="3" s="1"/>
  <c r="U94" i="3" s="1"/>
  <c r="Q78" i="3"/>
  <c r="R78" i="3" s="1"/>
</calcChain>
</file>

<file path=xl/sharedStrings.xml><?xml version="1.0" encoding="utf-8"?>
<sst xmlns="http://schemas.openxmlformats.org/spreadsheetml/2006/main" count="744" uniqueCount="298">
  <si>
    <t>008CALS.d</t>
  </si>
  <si>
    <t>012CALS.d</t>
  </si>
  <si>
    <t>034SMPL.d</t>
  </si>
  <si>
    <t>RU3.4 12 mL</t>
  </si>
  <si>
    <t>RU3.5 14 mL</t>
  </si>
  <si>
    <t>102SMPL.d</t>
  </si>
  <si>
    <t>QC2</t>
  </si>
  <si>
    <t>101SMPL.d</t>
  </si>
  <si>
    <t>SQStd</t>
  </si>
  <si>
    <t>RU3.1 18 mL</t>
  </si>
  <si>
    <t>RU3.4 20 mL</t>
  </si>
  <si>
    <t>RU3.2 12 mL</t>
  </si>
  <si>
    <t>060SMPL.d</t>
  </si>
  <si>
    <t>055SMPL.d</t>
  </si>
  <si>
    <t>RU3.2 8 mL</t>
  </si>
  <si>
    <t>031SMPL.d</t>
  </si>
  <si>
    <t>061SMPL.d</t>
  </si>
  <si>
    <t>RU3.1 10 mL</t>
  </si>
  <si>
    <t>RU3.4 18 mL</t>
  </si>
  <si>
    <t>123SMPL.d</t>
  </si>
  <si>
    <t>059SMPL.d</t>
  </si>
  <si>
    <t>069SMPL.d</t>
  </si>
  <si>
    <t>Spike</t>
  </si>
  <si>
    <t>2 % HNO3 WASH</t>
  </si>
  <si>
    <t>026SMPL.d</t>
  </si>
  <si>
    <t>083SMPL.d</t>
  </si>
  <si>
    <t>RU3.3 18 mL</t>
  </si>
  <si>
    <t>044SMPL.d</t>
  </si>
  <si>
    <t>0.25 ppb Sr</t>
  </si>
  <si>
    <t>037SMPL.d</t>
  </si>
  <si>
    <t>2</t>
  </si>
  <si>
    <t>068SMPL.d</t>
  </si>
  <si>
    <t>125SMPL.d</t>
  </si>
  <si>
    <t>Sample</t>
  </si>
  <si>
    <t>Level</t>
  </si>
  <si>
    <t>SQBlk</t>
  </si>
  <si>
    <t>RU3.4 4 mL</t>
  </si>
  <si>
    <t>085SMPL.d</t>
  </si>
  <si>
    <t>039SMPL.d</t>
  </si>
  <si>
    <t>&lt;0.000</t>
  </si>
  <si>
    <t>RU3.2 2 mL</t>
  </si>
  <si>
    <t>RU3.1 8 mL</t>
  </si>
  <si>
    <t>RU3.4 14 mL</t>
  </si>
  <si>
    <t>RU3.1 4 mL</t>
  </si>
  <si>
    <t>010CALS.d</t>
  </si>
  <si>
    <t>014CALS.d</t>
  </si>
  <si>
    <t>064SMPL.d</t>
  </si>
  <si>
    <t>093SMPL.d</t>
  </si>
  <si>
    <t>RU3.2 6 mL</t>
  </si>
  <si>
    <t>RU3.5 8 mL</t>
  </si>
  <si>
    <t>RU3.5 10 mL</t>
  </si>
  <si>
    <t>116SMPL.d</t>
  </si>
  <si>
    <t>DriftChk</t>
  </si>
  <si>
    <t>FQBlk</t>
  </si>
  <si>
    <t>IsoStd</t>
  </si>
  <si>
    <t>Bkgnd</t>
  </si>
  <si>
    <t>087SMPL.d</t>
  </si>
  <si>
    <t xml:space="preserve">88 -&gt; 88  Sr  [ No Gas ] </t>
  </si>
  <si>
    <t>046SMPL.d</t>
  </si>
  <si>
    <t>024SMPL.d</t>
  </si>
  <si>
    <t>110SMPL.d</t>
  </si>
  <si>
    <t>006CALS.d</t>
  </si>
  <si>
    <t>0 ppb Sr</t>
  </si>
  <si>
    <t>092SMPL.d</t>
  </si>
  <si>
    <t>CalBlk</t>
  </si>
  <si>
    <t>019SMPL.d</t>
  </si>
  <si>
    <t>SQISTD</t>
  </si>
  <si>
    <t>0.1 ppb Sr</t>
  </si>
  <si>
    <t>077SMPL.d</t>
  </si>
  <si>
    <t>082SMPL.d</t>
  </si>
  <si>
    <t>RU3.2 20 mL</t>
  </si>
  <si>
    <t>001SMPL.d</t>
  </si>
  <si>
    <t>121SMPL.d</t>
  </si>
  <si>
    <t>RU3.1 6 mL</t>
  </si>
  <si>
    <t>099SMPL.d</t>
  </si>
  <si>
    <t>1 ppb Sr</t>
  </si>
  <si>
    <t>RU3.3 4 mL</t>
  </si>
  <si>
    <t>Data File</t>
  </si>
  <si>
    <t>RU3.5 2 mL</t>
  </si>
  <si>
    <t>032SMPL.d</t>
  </si>
  <si>
    <t>036SMPL.d</t>
  </si>
  <si>
    <t>056SMPL.d</t>
  </si>
  <si>
    <t>BlkVrfy</t>
  </si>
  <si>
    <t>QC4</t>
  </si>
  <si>
    <t>RU3.4 6 mL</t>
  </si>
  <si>
    <t>115SMPL.d</t>
  </si>
  <si>
    <t>109SMPL.d</t>
  </si>
  <si>
    <t>079SMPL.d</t>
  </si>
  <si>
    <t>094SMPL.d</t>
  </si>
  <si>
    <t>10 ppb Sr</t>
  </si>
  <si>
    <t>3</t>
  </si>
  <si>
    <t>QC3</t>
  </si>
  <si>
    <t>RU3.2 16 mL</t>
  </si>
  <si>
    <t>RU3.1 14 mL</t>
  </si>
  <si>
    <t>108SMPL.d</t>
  </si>
  <si>
    <t>DilStd</t>
  </si>
  <si>
    <t>122SMPL.d</t>
  </si>
  <si>
    <t>096SMPL.d</t>
  </si>
  <si>
    <t>078SMPL.d</t>
  </si>
  <si>
    <t>017SMPL.d</t>
  </si>
  <si>
    <t>063SMPL.d</t>
  </si>
  <si>
    <t>050SMPL.d</t>
  </si>
  <si>
    <t>Type</t>
  </si>
  <si>
    <t>8</t>
  </si>
  <si>
    <t>RU3.5 18 mL</t>
  </si>
  <si>
    <t>088SMPL.d</t>
  </si>
  <si>
    <t xml:space="preserve">185 -&gt; 185  Re ( ISTD )  [ No Gas ] </t>
  </si>
  <si>
    <t>Acq. Date-Time</t>
  </si>
  <si>
    <t>104SMPL.d</t>
  </si>
  <si>
    <t>015SMPL.d</t>
  </si>
  <si>
    <t>RU3.1 20 mL</t>
  </si>
  <si>
    <t>RU3.2 10 mL</t>
  </si>
  <si>
    <t>0.5 ppb Sr</t>
  </si>
  <si>
    <t>028SMPL.d</t>
  </si>
  <si>
    <t>040SMPL.d</t>
  </si>
  <si>
    <t>065SMPL.d</t>
  </si>
  <si>
    <t>107SMPL.d</t>
  </si>
  <si>
    <t>120SMPL.d</t>
  </si>
  <si>
    <t>114SMPL.d</t>
  </si>
  <si>
    <t>049SMPL.d</t>
  </si>
  <si>
    <t>113SMPL.d</t>
  </si>
  <si>
    <t>009SMPL.d</t>
  </si>
  <si>
    <t>RU3.5 4 mL</t>
  </si>
  <si>
    <t>004CALB.d</t>
  </si>
  <si>
    <t>042SMPL.d</t>
  </si>
  <si>
    <t>CalStd</t>
  </si>
  <si>
    <t>074SMPL.d</t>
  </si>
  <si>
    <t>075SMPL.d</t>
  </si>
  <si>
    <t>041SMPL.d</t>
  </si>
  <si>
    <t>057SMPL.d</t>
  </si>
  <si>
    <t>095SMPL.d</t>
  </si>
  <si>
    <t>002SMPL.d</t>
  </si>
  <si>
    <t>047SMPL.d</t>
  </si>
  <si>
    <t>020SMPL.d</t>
  </si>
  <si>
    <t>011SMPL.d</t>
  </si>
  <si>
    <t>058SMPL.d</t>
  </si>
  <si>
    <t>016CALS.d</t>
  </si>
  <si>
    <t>RU3.4 16 mL</t>
  </si>
  <si>
    <t>100SMPL.d</t>
  </si>
  <si>
    <t>027SMPL.d</t>
  </si>
  <si>
    <t>018CALS.d</t>
  </si>
  <si>
    <t>RU3.4 10 mL</t>
  </si>
  <si>
    <t>005SMPL.d</t>
  </si>
  <si>
    <t>1</t>
  </si>
  <si>
    <t>QC1</t>
  </si>
  <si>
    <t>029SMPL.d</t>
  </si>
  <si>
    <t>089SMPL.d</t>
  </si>
  <si>
    <t>076SMPL.d</t>
  </si>
  <si>
    <t>RU3.3 20 mL</t>
  </si>
  <si>
    <t>RU3.2 18 mL</t>
  </si>
  <si>
    <t>021SMPL.d</t>
  </si>
  <si>
    <t>106SMPL.d</t>
  </si>
  <si>
    <t>091SMPL.d</t>
  </si>
  <si>
    <t>RU3.3 10 mL</t>
  </si>
  <si>
    <t>ISTD Recovery %</t>
  </si>
  <si>
    <t>CPS RSD</t>
  </si>
  <si>
    <t>RU3.3 14 mL</t>
  </si>
  <si>
    <t>124SMPL.d</t>
  </si>
  <si>
    <t>081SMPL.d</t>
  </si>
  <si>
    <t>052SMPL.d</t>
  </si>
  <si>
    <t>CPS</t>
  </si>
  <si>
    <t>QC5</t>
  </si>
  <si>
    <t xml:space="preserve">115 -&gt; 115  In ( ISTD )  [ No Gas ] </t>
  </si>
  <si>
    <t>RU3.4 2 mL</t>
  </si>
  <si>
    <t>Spike Ref</t>
  </si>
  <si>
    <t>RU3.1 12 mL</t>
  </si>
  <si>
    <t>Sample Name</t>
  </si>
  <si>
    <t>RU3.2 4 mL</t>
  </si>
  <si>
    <t>053SMPL.d</t>
  </si>
  <si>
    <t>112SMPL.d</t>
  </si>
  <si>
    <t>051SMPL.d</t>
  </si>
  <si>
    <t>071SMPL.d</t>
  </si>
  <si>
    <t>023SMPL.d</t>
  </si>
  <si>
    <t>030SMPL.d</t>
  </si>
  <si>
    <t>RU3.5 12 mL</t>
  </si>
  <si>
    <t>072SMPL.d</t>
  </si>
  <si>
    <t>084SMPL.d</t>
  </si>
  <si>
    <t>CICSpike</t>
  </si>
  <si>
    <t/>
  </si>
  <si>
    <t>105SMPL.d</t>
  </si>
  <si>
    <t>048SMPL.d</t>
  </si>
  <si>
    <t xml:space="preserve">187 -&gt; 187  Re ( ISTD )  [ No Gas ] </t>
  </si>
  <si>
    <t>103SMPL.d</t>
  </si>
  <si>
    <t>070SMPL.d</t>
  </si>
  <si>
    <t>007SMPL.d</t>
  </si>
  <si>
    <t>119SMPL.d</t>
  </si>
  <si>
    <t>003SMPL.d</t>
  </si>
  <si>
    <t>4</t>
  </si>
  <si>
    <t>7</t>
  </si>
  <si>
    <t>066SMPL.d</t>
  </si>
  <si>
    <t>054SMPL.d</t>
  </si>
  <si>
    <t>Conc. [ ppb ]</t>
  </si>
  <si>
    <t>090SMPL.d</t>
  </si>
  <si>
    <t>117SMPL.d</t>
  </si>
  <si>
    <t>6</t>
  </si>
  <si>
    <t>RU3.1 2 mL</t>
  </si>
  <si>
    <t>045SMPL.d</t>
  </si>
  <si>
    <t>025SMPL.d</t>
  </si>
  <si>
    <t>RU3.4 8 mL</t>
  </si>
  <si>
    <t>RU3.5 16 mL</t>
  </si>
  <si>
    <t>033SMPL.d</t>
  </si>
  <si>
    <t>RU3.5 6 mL</t>
  </si>
  <si>
    <t>043SMPL.d</t>
  </si>
  <si>
    <t>RU3.2 14 mL</t>
  </si>
  <si>
    <t>086SMPL.d</t>
  </si>
  <si>
    <t>5</t>
  </si>
  <si>
    <t>RU3.1 16 mL</t>
  </si>
  <si>
    <t>RU3.3 16 mL</t>
  </si>
  <si>
    <t>RU3.5 20 mL</t>
  </si>
  <si>
    <t>126SMPL.d</t>
  </si>
  <si>
    <t>111SMPL.d</t>
  </si>
  <si>
    <t>0.05 ppb Sr</t>
  </si>
  <si>
    <t>035SMPL.d</t>
  </si>
  <si>
    <t>RU3.3 2 mL</t>
  </si>
  <si>
    <t>RU3.3 8 mL</t>
  </si>
  <si>
    <t>022SMPL.d</t>
  </si>
  <si>
    <t>2 ppb Sr</t>
  </si>
  <si>
    <t>080SMPL.d</t>
  </si>
  <si>
    <t>062SMPL.d</t>
  </si>
  <si>
    <t>Rjct</t>
  </si>
  <si>
    <t>038SMPL.d</t>
  </si>
  <si>
    <t>013SMPL.d</t>
  </si>
  <si>
    <t>RU3.3 6 mL</t>
  </si>
  <si>
    <t>073SMPL.d</t>
  </si>
  <si>
    <t>097SMPL.d</t>
  </si>
  <si>
    <t>067SMPL.d</t>
  </si>
  <si>
    <t>10,000x dilute matrix</t>
  </si>
  <si>
    <t>118SMPL.d</t>
  </si>
  <si>
    <t>RU3.3 12 mL</t>
  </si>
  <si>
    <t>098SMPL.d</t>
  </si>
  <si>
    <t>Bkgrd Corrected</t>
  </si>
  <si>
    <t>IST Corrected</t>
  </si>
  <si>
    <t>Concentration (ppb)</t>
  </si>
  <si>
    <t xml:space="preserve"> And IST Corrected</t>
  </si>
  <si>
    <t xml:space="preserve">Calculations of actual dilution of matrix </t>
  </si>
  <si>
    <t>Label</t>
  </si>
  <si>
    <t>Empty weight</t>
  </si>
  <si>
    <t xml:space="preserve">with aliquot </t>
  </si>
  <si>
    <t xml:space="preserve">aliquot weight </t>
  </si>
  <si>
    <t>With dilution</t>
  </si>
  <si>
    <t>Weight of dilution and aliquot</t>
  </si>
  <si>
    <t>Actual dilution factor</t>
  </si>
  <si>
    <t>100x</t>
  </si>
  <si>
    <t>1,000x</t>
  </si>
  <si>
    <t>10,000x</t>
  </si>
  <si>
    <t>Dilution factor 1 (to 4 mL)</t>
  </si>
  <si>
    <t>Dilution factor 2 (for QQQ)</t>
  </si>
  <si>
    <t>Concentration (ppb) after DF1 applied</t>
  </si>
  <si>
    <t>Concentration (ppb) after DF2 applied</t>
  </si>
  <si>
    <t>Mass of Sr-88 in aliquot (g)</t>
  </si>
  <si>
    <t>Eluate weight of fraction (g)</t>
  </si>
  <si>
    <r>
      <t xml:space="preserve">Mass of Sr-88 in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</t>
    </r>
  </si>
  <si>
    <t>Mass in unseparated solution</t>
  </si>
  <si>
    <t>Conc in ppb</t>
  </si>
  <si>
    <t>Mass used in each experiment (g)</t>
  </si>
  <si>
    <r>
      <t>Mass used in each experiment (</t>
    </r>
    <r>
      <rPr>
        <sz val="11"/>
        <color theme="1"/>
        <rFont val="Calibri"/>
        <family val="2"/>
      </rPr>
      <t>μg)</t>
    </r>
  </si>
  <si>
    <r>
      <t>Cumulative mass (</t>
    </r>
    <r>
      <rPr>
        <sz val="11"/>
        <color theme="1"/>
        <rFont val="Calibri"/>
        <family val="2"/>
      </rPr>
      <t>μg)</t>
    </r>
  </si>
  <si>
    <t>Volume (g) used for each experiment</t>
  </si>
  <si>
    <t>Mass of matrix used in test</t>
  </si>
  <si>
    <t>Test</t>
  </si>
  <si>
    <t>Mass of Sr-88 used in test (g)</t>
  </si>
  <si>
    <r>
      <t>Mass used in each test (</t>
    </r>
    <r>
      <rPr>
        <sz val="11"/>
        <color theme="1"/>
        <rFont val="Calibri"/>
        <family val="2"/>
      </rPr>
      <t>μg)</t>
    </r>
  </si>
  <si>
    <t>Recovery %</t>
  </si>
  <si>
    <r>
      <t>Mass of Sr-88 used (</t>
    </r>
    <r>
      <rPr>
        <sz val="11"/>
        <color theme="1"/>
        <rFont val="Calibri"/>
        <family val="2"/>
      </rPr>
      <t>μg)</t>
    </r>
  </si>
  <si>
    <r>
      <t>Mass of Sr-88 recovered (</t>
    </r>
    <r>
      <rPr>
        <sz val="11"/>
        <color theme="1"/>
        <rFont val="Calibri"/>
        <family val="2"/>
      </rPr>
      <t>µg</t>
    </r>
    <r>
      <rPr>
        <sz val="11"/>
        <color theme="1"/>
        <rFont val="Calibri"/>
        <family val="2"/>
        <scheme val="minor"/>
      </rPr>
      <t>)</t>
    </r>
  </si>
  <si>
    <t>RU3.1</t>
  </si>
  <si>
    <t>RU3.2</t>
  </si>
  <si>
    <t>RU3.3</t>
  </si>
  <si>
    <t>RU3.4</t>
  </si>
  <si>
    <t>RU3.5</t>
  </si>
  <si>
    <t>RSD</t>
  </si>
  <si>
    <r>
      <t>Error (</t>
    </r>
    <r>
      <rPr>
        <sz val="11"/>
        <color theme="1"/>
        <rFont val="Calibri"/>
        <family val="2"/>
      </rPr>
      <t>± μ</t>
    </r>
    <r>
      <rPr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</rPr>
      <t>)</t>
    </r>
  </si>
  <si>
    <r>
      <t>Error (</t>
    </r>
    <r>
      <rPr>
        <sz val="11"/>
        <color theme="1"/>
        <rFont val="Calibri"/>
        <family val="2"/>
      </rPr>
      <t>± %)</t>
    </r>
  </si>
  <si>
    <t>Reuse at 6 mL/min</t>
  </si>
  <si>
    <t>Percentage of recovery (%)</t>
  </si>
  <si>
    <t>Cum Recovery (%)</t>
  </si>
  <si>
    <t>σ weights</t>
  </si>
  <si>
    <t>relative weight uncert</t>
  </si>
  <si>
    <t>Relative dilution uncert</t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</si>
  <si>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Dilution factor</t>
    </r>
  </si>
  <si>
    <t>σ conc in ppb</t>
  </si>
  <si>
    <t xml:space="preserve">relative uncertainty on conc in ppb = </t>
  </si>
  <si>
    <t>RSD/100</t>
  </si>
  <si>
    <t>Rel uncertainty on DF1</t>
  </si>
  <si>
    <t>Rel uncertainty on DF2</t>
  </si>
  <si>
    <t>Rel uncertainty on counts</t>
  </si>
  <si>
    <t>Rel uncertainty on mass of fraction</t>
  </si>
  <si>
    <t>Relative mass uncertainty</t>
  </si>
  <si>
    <r>
      <t>absolute Sr mass uncertainty (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g)</t>
    </r>
  </si>
  <si>
    <r>
      <rPr>
        <sz val="11"/>
        <color theme="1"/>
        <rFont val="Calibri"/>
        <family val="2"/>
      </rPr>
      <t xml:space="preserve">σ </t>
    </r>
    <r>
      <rPr>
        <sz val="11"/>
        <color theme="1"/>
        <rFont val="Calibri"/>
        <family val="2"/>
        <scheme val="minor"/>
      </rPr>
      <t>Mass^2 (</t>
    </r>
    <r>
      <rPr>
        <sz val="11"/>
        <color theme="1"/>
        <rFont val="Calibri"/>
        <family val="2"/>
      </rPr>
      <t>µg)</t>
    </r>
  </si>
  <si>
    <t>rel uncertainty on conc in ppb</t>
  </si>
  <si>
    <t>Relative uncertainty on mass of matrix used</t>
  </si>
  <si>
    <t xml:space="preserve">Relative uncertainty on mass sr used in each test </t>
  </si>
  <si>
    <r>
      <t>unceratinty on mass used (</t>
    </r>
    <r>
      <rPr>
        <sz val="11"/>
        <color theme="1"/>
        <rFont val="Calibri"/>
        <family val="2"/>
      </rPr>
      <t>μg)</t>
    </r>
  </si>
  <si>
    <r>
      <t>Cumulative uncertainty (</t>
    </r>
    <r>
      <rPr>
        <sz val="11"/>
        <color theme="1"/>
        <rFont val="Calibri"/>
        <family val="2"/>
      </rPr>
      <t>μg)</t>
    </r>
  </si>
  <si>
    <t>σ percentage recovery (%)</t>
  </si>
  <si>
    <t>σ cumulative recovery (%)</t>
  </si>
  <si>
    <t>σ percentage recovery 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</si>
</sst>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\ h:mm\ AM/PM"/>
  </numFmts>
  <fonts count="4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left" vertical="top"/>
    </xf>
    <xf numFmtId="0" fontId="1" fillId="3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top"/>
    </xf>
    <xf numFmtId="0" fontId="0" fillId="4" borderId="1" xfId="0" applyFill="1" applyBorder="1"/>
    <xf numFmtId="0" fontId="0" fillId="5" borderId="1" xfId="0" applyFill="1" applyBorder="1"/>
    <xf numFmtId="0" fontId="1" fillId="6" borderId="1" xfId="0" applyFont="1" applyFill="1" applyBorder="1" applyAlignment="1">
      <alignment horizontal="right" vertical="top"/>
    </xf>
    <xf numFmtId="0" fontId="0" fillId="6" borderId="1" xfId="0" applyFill="1" applyBorder="1"/>
    <xf numFmtId="0" fontId="3" fillId="0" borderId="0" xfId="0" applyFont="1"/>
    <xf numFmtId="0" fontId="0" fillId="4" borderId="2" xfId="0" applyFill="1" applyBorder="1"/>
    <xf numFmtId="0" fontId="3" fillId="7" borderId="1" xfId="0" applyFont="1" applyFill="1" applyBorder="1"/>
    <xf numFmtId="0" fontId="0" fillId="7" borderId="1" xfId="0" applyFill="1" applyBorder="1"/>
    <xf numFmtId="0" fontId="0" fillId="6" borderId="1" xfId="0" applyFont="1" applyFill="1" applyBorder="1"/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Sr Calibration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Calculations!$D$2:$D$16</c:f>
              <c:numCache>
                <c:formatCode>General</c:formatCode>
                <c:ptCount val="15"/>
                <c:pt idx="0">
                  <c:v>0</c:v>
                </c:pt>
                <c:pt idx="2">
                  <c:v>4.8000000000000001E-2</c:v>
                </c:pt>
                <c:pt idx="4">
                  <c:v>9.6000000000000002E-2</c:v>
                </c:pt>
                <c:pt idx="6">
                  <c:v>0.24299999999999999</c:v>
                </c:pt>
                <c:pt idx="8">
                  <c:v>0.48899999999999999</c:v>
                </c:pt>
                <c:pt idx="10">
                  <c:v>0.98599999999999999</c:v>
                </c:pt>
                <c:pt idx="12">
                  <c:v>1.9650000000000001</c:v>
                </c:pt>
                <c:pt idx="14">
                  <c:v>9.8699999999999992</c:v>
                </c:pt>
              </c:numCache>
            </c:numRef>
          </c:xVal>
          <c:yVal>
            <c:numRef>
              <c:f>Calculations!$C$2:$C$16</c:f>
              <c:numCache>
                <c:formatCode>General</c:formatCode>
                <c:ptCount val="15"/>
                <c:pt idx="0">
                  <c:v>2015.0244999999998</c:v>
                </c:pt>
                <c:pt idx="2">
                  <c:v>9811.0006850967529</c:v>
                </c:pt>
                <c:pt idx="4">
                  <c:v>17435.873189314909</c:v>
                </c:pt>
                <c:pt idx="6">
                  <c:v>38114.418529453258</c:v>
                </c:pt>
                <c:pt idx="8">
                  <c:v>71337.71495334043</c:v>
                </c:pt>
                <c:pt idx="10">
                  <c:v>142582.10039738053</c:v>
                </c:pt>
                <c:pt idx="12">
                  <c:v>279095.28018962423</c:v>
                </c:pt>
                <c:pt idx="14">
                  <c:v>1378405.3004834023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7B-45EF-97AD-E5BE0567B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218896"/>
        <c:axId val="482222176"/>
      </c:scatterChart>
      <c:valAx>
        <c:axId val="482218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222176"/>
        <c:crosses val="autoZero"/>
        <c:crossBetween val="midCat"/>
      </c:valAx>
      <c:valAx>
        <c:axId val="48222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218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1704975</xdr:colOff>
      <xdr:row>0</xdr:row>
      <xdr:rowOff>40005</xdr:rowOff>
    </xdr:from>
    <xdr:to>
      <xdr:col>12</xdr:col>
      <xdr:colOff>2076450</xdr:colOff>
      <xdr:row>15</xdr:row>
      <xdr:rowOff>40005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9CC6B3-9059-44FD-A198-0AABA92B7D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128"/>
  <sheetViews>
    <sheetView topLeftCell="A103" zoomScale="80" zoomScaleNormal="80" workbookViewId="0">
      <selection activeCell="I126" sqref="I126"/>
    </sheetView>
  </sheetViews>
  <sheetFormatPr defaultColWidth="9.140625" defaultRowHeight="15" x14ac:dyDescent="0.25"/>
  <cols>
    <col min="1" max="1" width="4" customWidth="1"/>
    <col min="2" max="2" width="4.285156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16.5703125" customWidth="1"/>
    <col min="8" max="8" width="11.7109375" customWidth="1"/>
    <col min="9" max="9" width="9" customWidth="1"/>
    <col min="10" max="10" width="11.140625" customWidth="1"/>
    <col min="11" max="11" width="11.7109375" customWidth="1"/>
    <col min="12" max="12" width="9" customWidth="1"/>
    <col min="13" max="13" width="15.140625" customWidth="1"/>
    <col min="14" max="14" width="10.7109375" customWidth="1"/>
    <col min="15" max="15" width="9" customWidth="1"/>
    <col min="16" max="16" width="15.140625" customWidth="1"/>
    <col min="17" max="17" width="10.7109375" customWidth="1"/>
    <col min="18" max="18" width="9" customWidth="1"/>
    <col min="19" max="19" width="15.28515625" customWidth="1"/>
    <col min="20" max="20" width="14.85546875" bestFit="1" customWidth="1"/>
    <col min="21" max="21" width="12.28515625" bestFit="1" customWidth="1"/>
    <col min="22" max="22" width="12" bestFit="1" customWidth="1"/>
  </cols>
  <sheetData>
    <row r="1" spans="1:22" ht="18" customHeight="1" x14ac:dyDescent="0.25">
      <c r="A1" s="17" t="s">
        <v>33</v>
      </c>
      <c r="B1" s="18"/>
      <c r="C1" s="18"/>
      <c r="D1" s="18"/>
      <c r="E1" s="18"/>
      <c r="F1" s="18"/>
      <c r="G1" s="19"/>
      <c r="H1" s="17" t="s">
        <v>57</v>
      </c>
      <c r="I1" s="18"/>
      <c r="J1" s="19"/>
      <c r="K1" s="17" t="s">
        <v>162</v>
      </c>
      <c r="L1" s="18"/>
      <c r="M1" s="19"/>
      <c r="N1" s="17" t="s">
        <v>106</v>
      </c>
      <c r="O1" s="18"/>
      <c r="P1" s="19"/>
      <c r="Q1" s="17" t="s">
        <v>181</v>
      </c>
      <c r="R1" s="18"/>
      <c r="S1" s="19"/>
      <c r="T1" t="s">
        <v>230</v>
      </c>
      <c r="U1" t="s">
        <v>231</v>
      </c>
    </row>
    <row r="2" spans="1:22" ht="18" customHeight="1" x14ac:dyDescent="0.25">
      <c r="A2" s="6" t="s">
        <v>178</v>
      </c>
      <c r="B2" s="6" t="s">
        <v>219</v>
      </c>
      <c r="C2" s="6" t="s">
        <v>77</v>
      </c>
      <c r="D2" s="6" t="s">
        <v>107</v>
      </c>
      <c r="E2" s="6" t="s">
        <v>102</v>
      </c>
      <c r="F2" s="6" t="s">
        <v>34</v>
      </c>
      <c r="G2" s="6" t="s">
        <v>166</v>
      </c>
      <c r="H2" s="6" t="s">
        <v>160</v>
      </c>
      <c r="I2" s="6" t="s">
        <v>155</v>
      </c>
      <c r="J2" s="6" t="s">
        <v>191</v>
      </c>
      <c r="K2" s="6" t="s">
        <v>160</v>
      </c>
      <c r="L2" s="6" t="s">
        <v>155</v>
      </c>
      <c r="M2" s="6" t="s">
        <v>154</v>
      </c>
      <c r="N2" s="6" t="s">
        <v>160</v>
      </c>
      <c r="O2" s="6" t="s">
        <v>155</v>
      </c>
      <c r="P2" s="6" t="s">
        <v>154</v>
      </c>
      <c r="Q2" s="6" t="s">
        <v>160</v>
      </c>
      <c r="R2" s="6" t="s">
        <v>155</v>
      </c>
      <c r="S2" s="6" t="s">
        <v>154</v>
      </c>
    </row>
    <row r="3" spans="1:22" x14ac:dyDescent="0.25">
      <c r="A3" s="5"/>
      <c r="B3" s="5" t="b">
        <v>0</v>
      </c>
      <c r="C3" s="5" t="s">
        <v>71</v>
      </c>
      <c r="D3" s="3">
        <v>43406.479722222197</v>
      </c>
      <c r="E3" s="1" t="s">
        <v>33</v>
      </c>
      <c r="F3" s="2" t="s">
        <v>178</v>
      </c>
      <c r="G3" s="5" t="s">
        <v>23</v>
      </c>
      <c r="H3" s="4">
        <v>834.96900000000005</v>
      </c>
      <c r="I3" s="4">
        <v>15.116997582555699</v>
      </c>
      <c r="J3" s="4"/>
      <c r="K3" s="2">
        <v>38.042999999999999</v>
      </c>
      <c r="L3" s="2">
        <v>74.227919162279406</v>
      </c>
      <c r="M3" s="2"/>
      <c r="N3" s="4">
        <v>8.0079999999999991</v>
      </c>
      <c r="O3" s="4">
        <v>114.867072934085</v>
      </c>
      <c r="P3" s="4"/>
      <c r="Q3" s="2">
        <v>9.01</v>
      </c>
      <c r="R3" s="2">
        <v>142.978727190538</v>
      </c>
      <c r="S3" s="2"/>
    </row>
    <row r="4" spans="1:22" x14ac:dyDescent="0.25">
      <c r="A4" s="5"/>
      <c r="B4" s="5" t="b">
        <v>0</v>
      </c>
      <c r="C4" s="5" t="s">
        <v>131</v>
      </c>
      <c r="D4" s="3">
        <v>43406.481886574104</v>
      </c>
      <c r="E4" s="1" t="s">
        <v>33</v>
      </c>
      <c r="F4" s="2" t="s">
        <v>178</v>
      </c>
      <c r="G4" s="5" t="s">
        <v>23</v>
      </c>
      <c r="H4" s="4">
        <v>843.98900000000003</v>
      </c>
      <c r="I4" s="4">
        <v>18.026412046657502</v>
      </c>
      <c r="J4" s="4"/>
      <c r="K4" s="2">
        <v>36.042000000000002</v>
      </c>
      <c r="L4" s="2">
        <v>91.851662220379495</v>
      </c>
      <c r="M4" s="2"/>
      <c r="N4" s="4">
        <v>7.0069999999999997</v>
      </c>
      <c r="O4" s="4">
        <v>178.80936529065301</v>
      </c>
      <c r="P4" s="4"/>
      <c r="Q4" s="2">
        <v>10.01</v>
      </c>
      <c r="R4" s="2">
        <v>105.409255338946</v>
      </c>
      <c r="S4" s="2"/>
    </row>
    <row r="5" spans="1:22" x14ac:dyDescent="0.25">
      <c r="A5" s="5"/>
      <c r="B5" s="5" t="b">
        <v>0</v>
      </c>
      <c r="C5" s="5" t="s">
        <v>186</v>
      </c>
      <c r="D5" s="3">
        <v>43406.484097222201</v>
      </c>
      <c r="E5" s="1" t="s">
        <v>33</v>
      </c>
      <c r="F5" s="2" t="s">
        <v>178</v>
      </c>
      <c r="G5" s="5" t="s">
        <v>23</v>
      </c>
      <c r="H5" s="4">
        <v>837.97199999999998</v>
      </c>
      <c r="I5" s="4">
        <v>14.327153862111601</v>
      </c>
      <c r="J5" s="4"/>
      <c r="K5" s="2">
        <v>46.052999999999997</v>
      </c>
      <c r="L5" s="2">
        <v>100.51511832535</v>
      </c>
      <c r="M5" s="2"/>
      <c r="N5" s="4">
        <v>4.0039999999999996</v>
      </c>
      <c r="O5" s="4">
        <v>210.81851067789199</v>
      </c>
      <c r="P5" s="4"/>
      <c r="Q5" s="2">
        <v>8.0079999999999991</v>
      </c>
      <c r="R5" s="2">
        <v>114.867072934085</v>
      </c>
      <c r="S5" s="2"/>
    </row>
    <row r="6" spans="1:22" x14ac:dyDescent="0.25">
      <c r="A6" s="5"/>
      <c r="B6" s="5" t="b">
        <v>0</v>
      </c>
      <c r="C6" s="5" t="s">
        <v>123</v>
      </c>
      <c r="D6" s="3">
        <v>43406.4862615741</v>
      </c>
      <c r="E6" s="1" t="s">
        <v>64</v>
      </c>
      <c r="F6" s="2" t="s">
        <v>143</v>
      </c>
      <c r="G6" s="5" t="s">
        <v>62</v>
      </c>
      <c r="H6" s="4">
        <v>2898.5509999999999</v>
      </c>
      <c r="I6" s="4">
        <v>6.3918783426187096</v>
      </c>
      <c r="J6" s="4"/>
      <c r="K6" s="2">
        <v>1584833.942</v>
      </c>
      <c r="L6" s="2">
        <v>1.3048933406268499</v>
      </c>
      <c r="M6" s="2">
        <v>100</v>
      </c>
      <c r="N6" s="4">
        <v>480038.09899999999</v>
      </c>
      <c r="O6" s="4">
        <v>1.2401117349126101</v>
      </c>
      <c r="P6" s="4">
        <v>100</v>
      </c>
      <c r="Q6" s="2">
        <v>805386.26699999999</v>
      </c>
      <c r="R6" s="2">
        <v>1.1783907637820099</v>
      </c>
      <c r="S6" s="2">
        <v>100</v>
      </c>
      <c r="T6">
        <f>H6-((H5+H7)/2)</f>
        <v>2015.0245</v>
      </c>
      <c r="U6">
        <f>(T6/M6)*100</f>
        <v>2015.0244999999998</v>
      </c>
      <c r="V6">
        <v>0</v>
      </c>
    </row>
    <row r="7" spans="1:22" x14ac:dyDescent="0.25">
      <c r="A7" s="5"/>
      <c r="B7" s="5" t="b">
        <v>0</v>
      </c>
      <c r="C7" s="5" t="s">
        <v>142</v>
      </c>
      <c r="D7" s="3">
        <v>43406.488483796304</v>
      </c>
      <c r="E7" s="1" t="s">
        <v>33</v>
      </c>
      <c r="F7" s="2" t="s">
        <v>178</v>
      </c>
      <c r="G7" s="5" t="s">
        <v>23</v>
      </c>
      <c r="H7" s="4">
        <v>929.08100000000002</v>
      </c>
      <c r="I7" s="4">
        <v>14.6074737201447</v>
      </c>
      <c r="J7" s="4"/>
      <c r="K7" s="2">
        <v>200.23</v>
      </c>
      <c r="L7" s="2">
        <v>38.659717456190599</v>
      </c>
      <c r="M7" s="2">
        <v>1.2634131229377701E-2</v>
      </c>
      <c r="N7" s="4">
        <v>50.057000000000002</v>
      </c>
      <c r="O7" s="4">
        <v>73.637500784180006</v>
      </c>
      <c r="P7" s="4">
        <v>1.04277139885932E-2</v>
      </c>
      <c r="Q7" s="2">
        <v>62.069000000000003</v>
      </c>
      <c r="R7" s="2">
        <v>57.303240077049502</v>
      </c>
      <c r="S7" s="2">
        <v>7.7067368222209802E-3</v>
      </c>
      <c r="U7">
        <f t="shared" ref="U7:U23" si="0">(T7/M7)*100</f>
        <v>0</v>
      </c>
    </row>
    <row r="8" spans="1:22" x14ac:dyDescent="0.25">
      <c r="A8" s="5"/>
      <c r="B8" s="5" t="b">
        <v>0</v>
      </c>
      <c r="C8" s="5" t="s">
        <v>61</v>
      </c>
      <c r="D8" s="3">
        <v>43406.490648148101</v>
      </c>
      <c r="E8" s="1" t="s">
        <v>125</v>
      </c>
      <c r="F8" s="2" t="s">
        <v>30</v>
      </c>
      <c r="G8" s="5" t="s">
        <v>211</v>
      </c>
      <c r="H8" s="4">
        <v>10914.796</v>
      </c>
      <c r="I8" s="4">
        <v>3.22974837584652</v>
      </c>
      <c r="J8" s="4">
        <v>0.05</v>
      </c>
      <c r="K8" s="2">
        <v>1596731.41</v>
      </c>
      <c r="L8" s="2">
        <v>1.29155446790414</v>
      </c>
      <c r="M8" s="2">
        <v>102.041043735808</v>
      </c>
      <c r="N8" s="4">
        <v>491172.68099999998</v>
      </c>
      <c r="O8" s="4">
        <v>1.2529260203714601</v>
      </c>
      <c r="P8" s="4">
        <v>103.629948793526</v>
      </c>
      <c r="Q8" s="2">
        <v>821420.66099999996</v>
      </c>
      <c r="R8" s="2">
        <v>0.65646677195928904</v>
      </c>
      <c r="S8" s="2">
        <v>103.297114423721</v>
      </c>
      <c r="T8">
        <f t="shared" ref="T8:T70" si="1">H8-((H7+H9)/2)</f>
        <v>10011.247499999999</v>
      </c>
      <c r="U8">
        <f t="shared" si="0"/>
        <v>9811.0006850967529</v>
      </c>
      <c r="V8" s="7">
        <v>4.8000000000000001E-2</v>
      </c>
    </row>
    <row r="9" spans="1:22" x14ac:dyDescent="0.25">
      <c r="A9" s="5"/>
      <c r="B9" s="5" t="b">
        <v>0</v>
      </c>
      <c r="C9" s="5" t="s">
        <v>184</v>
      </c>
      <c r="D9" s="3">
        <v>43406.4929050926</v>
      </c>
      <c r="E9" s="1" t="s">
        <v>33</v>
      </c>
      <c r="F9" s="2" t="s">
        <v>178</v>
      </c>
      <c r="G9" s="5" t="s">
        <v>23</v>
      </c>
      <c r="H9" s="4">
        <v>878.01599999999996</v>
      </c>
      <c r="I9" s="4">
        <v>12.0569108089545</v>
      </c>
      <c r="J9" s="4" t="s">
        <v>39</v>
      </c>
      <c r="K9" s="2">
        <v>248.28899999999999</v>
      </c>
      <c r="L9" s="2">
        <v>17.707742453615001</v>
      </c>
      <c r="M9" s="2">
        <v>1.5666562497183099E-2</v>
      </c>
      <c r="N9" s="4">
        <v>46.051000000000002</v>
      </c>
      <c r="O9" s="4">
        <v>72.610058908771506</v>
      </c>
      <c r="P9" s="4">
        <v>9.5931968933157495E-3</v>
      </c>
      <c r="Q9" s="2">
        <v>73.084999999999994</v>
      </c>
      <c r="R9" s="2">
        <v>50.040603805905199</v>
      </c>
      <c r="S9" s="2">
        <v>9.0745277135449304E-3</v>
      </c>
      <c r="U9">
        <f t="shared" si="0"/>
        <v>0</v>
      </c>
    </row>
    <row r="10" spans="1:22" x14ac:dyDescent="0.25">
      <c r="A10" s="5"/>
      <c r="B10" s="5" t="b">
        <v>0</v>
      </c>
      <c r="C10" s="5" t="s">
        <v>0</v>
      </c>
      <c r="D10" s="3">
        <v>43406.495069444398</v>
      </c>
      <c r="E10" s="1" t="s">
        <v>125</v>
      </c>
      <c r="F10" s="2" t="s">
        <v>90</v>
      </c>
      <c r="G10" s="5" t="s">
        <v>67</v>
      </c>
      <c r="H10" s="4">
        <v>18837.580999999998</v>
      </c>
      <c r="I10" s="4">
        <v>4.4568806467407196</v>
      </c>
      <c r="J10" s="4">
        <v>9.6709284302666704E-2</v>
      </c>
      <c r="K10" s="2">
        <v>1599133.753</v>
      </c>
      <c r="L10" s="2">
        <v>0.96770242886782798</v>
      </c>
      <c r="M10" s="2">
        <v>103.015004209868</v>
      </c>
      <c r="N10" s="4">
        <v>487235.58199999999</v>
      </c>
      <c r="O10" s="4">
        <v>0.82004583120423302</v>
      </c>
      <c r="P10" s="4">
        <v>103.624571506878</v>
      </c>
      <c r="Q10" s="2">
        <v>814000.9</v>
      </c>
      <c r="R10" s="2">
        <v>0.48829649490403398</v>
      </c>
      <c r="S10" s="2">
        <v>103.18584463238101</v>
      </c>
      <c r="T10">
        <f t="shared" si="1"/>
        <v>17961.565499999997</v>
      </c>
      <c r="U10">
        <f t="shared" si="0"/>
        <v>17435.873189314909</v>
      </c>
      <c r="V10">
        <v>9.6000000000000002E-2</v>
      </c>
    </row>
    <row r="11" spans="1:22" x14ac:dyDescent="0.25">
      <c r="A11" s="5"/>
      <c r="B11" s="5" t="b">
        <v>0</v>
      </c>
      <c r="C11" s="5" t="s">
        <v>121</v>
      </c>
      <c r="D11" s="3">
        <v>43406.497314814798</v>
      </c>
      <c r="E11" s="1" t="s">
        <v>33</v>
      </c>
      <c r="F11" s="2" t="s">
        <v>178</v>
      </c>
      <c r="G11" s="5" t="s">
        <v>23</v>
      </c>
      <c r="H11" s="4">
        <v>874.01499999999999</v>
      </c>
      <c r="I11" s="4">
        <v>15.091198356087199</v>
      </c>
      <c r="J11" s="4" t="s">
        <v>39</v>
      </c>
      <c r="K11" s="2">
        <v>256.29399999999998</v>
      </c>
      <c r="L11" s="2">
        <v>31.8527141903784</v>
      </c>
      <c r="M11" s="2">
        <v>1.6171662734366099E-2</v>
      </c>
      <c r="N11" s="4">
        <v>41.043999999999997</v>
      </c>
      <c r="O11" s="4">
        <v>58.013661625171203</v>
      </c>
      <c r="P11" s="4">
        <v>8.5501546826182197E-3</v>
      </c>
      <c r="Q11" s="2">
        <v>58.067</v>
      </c>
      <c r="R11" s="2">
        <v>61.255940984521096</v>
      </c>
      <c r="S11" s="2">
        <v>7.2098323971049299E-3</v>
      </c>
      <c r="U11">
        <f t="shared" si="0"/>
        <v>0</v>
      </c>
    </row>
    <row r="12" spans="1:22" x14ac:dyDescent="0.25">
      <c r="A12" s="5"/>
      <c r="B12" s="5" t="b">
        <v>0</v>
      </c>
      <c r="C12" s="5" t="s">
        <v>44</v>
      </c>
      <c r="D12" s="3">
        <v>43406.499479166698</v>
      </c>
      <c r="E12" s="1" t="s">
        <v>125</v>
      </c>
      <c r="F12" s="2" t="s">
        <v>187</v>
      </c>
      <c r="G12" s="5" t="s">
        <v>28</v>
      </c>
      <c r="H12" s="4">
        <v>39951.088000000003</v>
      </c>
      <c r="I12" s="4">
        <v>2.0001231797074501</v>
      </c>
      <c r="J12" s="4">
        <v>0.239788621286431</v>
      </c>
      <c r="K12" s="2">
        <v>1595308.2779999999</v>
      </c>
      <c r="L12" s="2">
        <v>0.89180278977382998</v>
      </c>
      <c r="M12" s="2">
        <v>102.517810864162</v>
      </c>
      <c r="N12" s="4">
        <v>486461.65399999998</v>
      </c>
      <c r="O12" s="4">
        <v>0.55218340001367605</v>
      </c>
      <c r="P12" s="4">
        <v>103.20752745067</v>
      </c>
      <c r="Q12" s="2">
        <v>811310.80700000003</v>
      </c>
      <c r="R12" s="2">
        <v>0.49322287903427697</v>
      </c>
      <c r="S12" s="2">
        <v>102.59389303463099</v>
      </c>
      <c r="T12">
        <f t="shared" si="1"/>
        <v>39074.067500000005</v>
      </c>
      <c r="U12">
        <f t="shared" si="0"/>
        <v>38114.418529453258</v>
      </c>
      <c r="V12">
        <v>0.24299999999999999</v>
      </c>
    </row>
    <row r="13" spans="1:22" x14ac:dyDescent="0.25">
      <c r="A13" s="5"/>
      <c r="B13" s="5" t="b">
        <v>0</v>
      </c>
      <c r="C13" s="5" t="s">
        <v>134</v>
      </c>
      <c r="D13" s="3">
        <v>43406.501724537004</v>
      </c>
      <c r="E13" s="1" t="s">
        <v>33</v>
      </c>
      <c r="F13" s="2" t="s">
        <v>178</v>
      </c>
      <c r="G13" s="5" t="s">
        <v>23</v>
      </c>
      <c r="H13" s="4">
        <v>880.02599999999995</v>
      </c>
      <c r="I13" s="4">
        <v>13.4125299634226</v>
      </c>
      <c r="J13" s="4" t="s">
        <v>39</v>
      </c>
      <c r="K13" s="2">
        <v>258.29700000000003</v>
      </c>
      <c r="L13" s="2">
        <v>21.292580926213901</v>
      </c>
      <c r="M13" s="2">
        <v>1.6298048215325298E-2</v>
      </c>
      <c r="N13" s="4">
        <v>59.067</v>
      </c>
      <c r="O13" s="4">
        <v>53.274012966298002</v>
      </c>
      <c r="P13" s="4">
        <v>1.23046483441724E-2</v>
      </c>
      <c r="Q13" s="2">
        <v>87.100999999999999</v>
      </c>
      <c r="R13" s="2">
        <v>41.986422275720201</v>
      </c>
      <c r="S13" s="2">
        <v>1.08148106776695E-2</v>
      </c>
      <c r="U13">
        <f t="shared" si="0"/>
        <v>0</v>
      </c>
    </row>
    <row r="14" spans="1:22" x14ac:dyDescent="0.25">
      <c r="A14" s="5"/>
      <c r="B14" s="5" t="b">
        <v>0</v>
      </c>
      <c r="C14" s="5" t="s">
        <v>1</v>
      </c>
      <c r="D14" s="3">
        <v>43406.503888888903</v>
      </c>
      <c r="E14" s="1" t="s">
        <v>125</v>
      </c>
      <c r="F14" s="2" t="s">
        <v>205</v>
      </c>
      <c r="G14" s="5" t="s">
        <v>112</v>
      </c>
      <c r="H14" s="4">
        <v>74208.608999999997</v>
      </c>
      <c r="I14" s="4">
        <v>1.1661776743629499</v>
      </c>
      <c r="J14" s="4">
        <v>0.48243254415007503</v>
      </c>
      <c r="K14" s="2">
        <v>1594312.64</v>
      </c>
      <c r="L14" s="2">
        <v>1.00906593648517</v>
      </c>
      <c r="M14" s="2">
        <v>102.824446434789</v>
      </c>
      <c r="N14" s="4">
        <v>482203.71399999998</v>
      </c>
      <c r="O14" s="4">
        <v>0.79664274033581906</v>
      </c>
      <c r="P14" s="4">
        <v>102.67424038052999</v>
      </c>
      <c r="Q14" s="2">
        <v>806725.66099999996</v>
      </c>
      <c r="R14" s="2">
        <v>0.78319608807989005</v>
      </c>
      <c r="S14" s="2">
        <v>102.38310732220801</v>
      </c>
      <c r="T14">
        <f t="shared" si="1"/>
        <v>73352.610499999995</v>
      </c>
      <c r="U14">
        <f t="shared" si="0"/>
        <v>71337.71495334043</v>
      </c>
      <c r="V14">
        <v>0.48899999999999999</v>
      </c>
    </row>
    <row r="15" spans="1:22" x14ac:dyDescent="0.25">
      <c r="A15" s="5"/>
      <c r="B15" s="5" t="b">
        <v>0</v>
      </c>
      <c r="C15" s="5" t="s">
        <v>221</v>
      </c>
      <c r="D15" s="3">
        <v>43406.506134259304</v>
      </c>
      <c r="E15" s="1" t="s">
        <v>33</v>
      </c>
      <c r="F15" s="2" t="s">
        <v>178</v>
      </c>
      <c r="G15" s="5" t="s">
        <v>23</v>
      </c>
      <c r="H15" s="4">
        <v>831.971</v>
      </c>
      <c r="I15" s="4">
        <v>19.047725375219901</v>
      </c>
      <c r="J15" s="4" t="s">
        <v>39</v>
      </c>
      <c r="K15" s="2">
        <v>234.27199999999999</v>
      </c>
      <c r="L15" s="2">
        <v>34.671884152689998</v>
      </c>
      <c r="M15" s="2">
        <v>1.47821165228426E-2</v>
      </c>
      <c r="N15" s="4">
        <v>35.037999999999997</v>
      </c>
      <c r="O15" s="4">
        <v>71.593020263453795</v>
      </c>
      <c r="P15" s="4">
        <v>7.2990039900978796E-3</v>
      </c>
      <c r="Q15" s="2">
        <v>68.076999999999998</v>
      </c>
      <c r="R15" s="2">
        <v>31.616161307781599</v>
      </c>
      <c r="S15" s="2">
        <v>8.4527142800164008E-3</v>
      </c>
      <c r="U15">
        <f t="shared" si="0"/>
        <v>0</v>
      </c>
    </row>
    <row r="16" spans="1:22" x14ac:dyDescent="0.25">
      <c r="A16" s="5"/>
      <c r="B16" s="5" t="b">
        <v>0</v>
      </c>
      <c r="C16" s="5" t="s">
        <v>45</v>
      </c>
      <c r="D16" s="3">
        <v>43406.508298611101</v>
      </c>
      <c r="E16" s="1" t="s">
        <v>125</v>
      </c>
      <c r="F16" s="2" t="s">
        <v>194</v>
      </c>
      <c r="G16" s="5" t="s">
        <v>75</v>
      </c>
      <c r="H16" s="4">
        <v>145371.179</v>
      </c>
      <c r="I16" s="4">
        <v>1.685906856543</v>
      </c>
      <c r="J16" s="4">
        <v>0.98055777266954103</v>
      </c>
      <c r="K16" s="2">
        <v>1590392.943</v>
      </c>
      <c r="L16" s="2">
        <v>1.29546426121667</v>
      </c>
      <c r="M16" s="2">
        <v>101.343127291071</v>
      </c>
      <c r="N16" s="4">
        <v>488118.05800000002</v>
      </c>
      <c r="O16" s="4">
        <v>0.83857772622527105</v>
      </c>
      <c r="P16" s="4">
        <v>102.6887324577</v>
      </c>
      <c r="Q16" s="2">
        <v>813913.00399999996</v>
      </c>
      <c r="R16" s="2">
        <v>0.97844649971105702</v>
      </c>
      <c r="S16" s="2">
        <v>102.058079813872</v>
      </c>
      <c r="T16">
        <f t="shared" si="1"/>
        <v>144497.15950000001</v>
      </c>
      <c r="U16">
        <f t="shared" si="0"/>
        <v>142582.10039738053</v>
      </c>
      <c r="V16">
        <v>0.98599999999999999</v>
      </c>
    </row>
    <row r="17" spans="1:22" x14ac:dyDescent="0.25">
      <c r="A17" s="5"/>
      <c r="B17" s="5" t="b">
        <v>0</v>
      </c>
      <c r="C17" s="5" t="s">
        <v>109</v>
      </c>
      <c r="D17" s="3">
        <v>43406.510543981502</v>
      </c>
      <c r="E17" s="1" t="s">
        <v>33</v>
      </c>
      <c r="F17" s="2" t="s">
        <v>178</v>
      </c>
      <c r="G17" s="5" t="s">
        <v>23</v>
      </c>
      <c r="H17" s="4">
        <v>916.06799999999998</v>
      </c>
      <c r="I17" s="4">
        <v>13.2585917390681</v>
      </c>
      <c r="J17" s="4" t="s">
        <v>39</v>
      </c>
      <c r="K17" s="2">
        <v>332.38200000000001</v>
      </c>
      <c r="L17" s="2">
        <v>23.106125819879502</v>
      </c>
      <c r="M17" s="2">
        <v>2.0972670460385701E-2</v>
      </c>
      <c r="N17" s="4">
        <v>65.078000000000003</v>
      </c>
      <c r="O17" s="4">
        <v>61.219684949507403</v>
      </c>
      <c r="P17" s="4">
        <v>1.35568406206858E-2</v>
      </c>
      <c r="Q17" s="2">
        <v>89.100999999999999</v>
      </c>
      <c r="R17" s="2">
        <v>47.510215081626797</v>
      </c>
      <c r="S17" s="2">
        <v>1.1063138726203301E-2</v>
      </c>
      <c r="U17">
        <f t="shared" si="0"/>
        <v>0</v>
      </c>
    </row>
    <row r="18" spans="1:22" x14ac:dyDescent="0.25">
      <c r="A18" s="5"/>
      <c r="B18" s="5" t="b">
        <v>0</v>
      </c>
      <c r="C18" s="5" t="s">
        <v>136</v>
      </c>
      <c r="D18" s="3">
        <v>43406.512708333299</v>
      </c>
      <c r="E18" s="1" t="s">
        <v>125</v>
      </c>
      <c r="F18" s="2" t="s">
        <v>188</v>
      </c>
      <c r="G18" s="5" t="s">
        <v>216</v>
      </c>
      <c r="H18" s="4">
        <v>282624.11200000002</v>
      </c>
      <c r="I18" s="4">
        <v>1.30328580379433</v>
      </c>
      <c r="J18" s="4">
        <v>1.9549235737767501</v>
      </c>
      <c r="K18" s="2">
        <v>1560034.7379999999</v>
      </c>
      <c r="L18" s="2">
        <v>0.91842629510231699</v>
      </c>
      <c r="M18" s="2">
        <v>100.93884526051301</v>
      </c>
      <c r="N18" s="4">
        <v>479246.04800000001</v>
      </c>
      <c r="O18" s="4">
        <v>0.94110067930946095</v>
      </c>
      <c r="P18" s="4">
        <v>102.374232727064</v>
      </c>
      <c r="Q18" s="2">
        <v>798116.61</v>
      </c>
      <c r="R18" s="2">
        <v>0.60339508498717298</v>
      </c>
      <c r="S18" s="2">
        <v>101.617839248613</v>
      </c>
      <c r="T18">
        <f t="shared" si="1"/>
        <v>281715.55300000001</v>
      </c>
      <c r="U18">
        <f t="shared" si="0"/>
        <v>279095.28018962423</v>
      </c>
      <c r="V18" s="4">
        <v>1.9650000000000001</v>
      </c>
    </row>
    <row r="19" spans="1:22" x14ac:dyDescent="0.25">
      <c r="A19" s="5"/>
      <c r="B19" s="5" t="b">
        <v>0</v>
      </c>
      <c r="C19" s="5" t="s">
        <v>99</v>
      </c>
      <c r="D19" s="3">
        <v>43406.514976851897</v>
      </c>
      <c r="E19" s="1" t="s">
        <v>33</v>
      </c>
      <c r="F19" s="2" t="s">
        <v>178</v>
      </c>
      <c r="G19" s="5" t="s">
        <v>23</v>
      </c>
      <c r="H19" s="4">
        <v>901.05</v>
      </c>
      <c r="I19" s="4">
        <v>16.883873502598298</v>
      </c>
      <c r="J19" s="4" t="s">
        <v>39</v>
      </c>
      <c r="K19" s="2">
        <v>333.38400000000001</v>
      </c>
      <c r="L19" s="2">
        <v>26.334496475973001</v>
      </c>
      <c r="M19" s="2">
        <v>2.1035894749911899E-2</v>
      </c>
      <c r="N19" s="4">
        <v>48.054000000000002</v>
      </c>
      <c r="O19" s="4">
        <v>52.706456059569298</v>
      </c>
      <c r="P19" s="4">
        <v>1.00104554409545E-2</v>
      </c>
      <c r="Q19" s="2">
        <v>101.11799999999999</v>
      </c>
      <c r="R19" s="2">
        <v>41.339289976670997</v>
      </c>
      <c r="S19" s="2">
        <v>1.25552178058184E-2</v>
      </c>
      <c r="U19">
        <f t="shared" si="0"/>
        <v>0</v>
      </c>
    </row>
    <row r="20" spans="1:22" x14ac:dyDescent="0.25">
      <c r="A20" s="5"/>
      <c r="B20" s="5" t="b">
        <v>0</v>
      </c>
      <c r="C20" s="5" t="s">
        <v>140</v>
      </c>
      <c r="D20" s="3">
        <v>43406.517175925903</v>
      </c>
      <c r="E20" s="1" t="s">
        <v>125</v>
      </c>
      <c r="F20" s="2" t="s">
        <v>103</v>
      </c>
      <c r="G20" s="5" t="s">
        <v>89</v>
      </c>
      <c r="H20" s="4">
        <v>1452714.5419999999</v>
      </c>
      <c r="I20" s="4">
        <v>0.62536861556438295</v>
      </c>
      <c r="J20" s="4">
        <v>9.8828330064721595</v>
      </c>
      <c r="K20" s="2">
        <v>1587433.66</v>
      </c>
      <c r="L20" s="2">
        <v>0.82777575873824605</v>
      </c>
      <c r="M20" s="2">
        <v>105.321702513105</v>
      </c>
      <c r="N20" s="4">
        <v>485062.70699999999</v>
      </c>
      <c r="O20" s="4">
        <v>1.1549721284318299</v>
      </c>
      <c r="P20" s="4">
        <v>106.249826279708</v>
      </c>
      <c r="Q20" s="2">
        <v>812452.81799999997</v>
      </c>
      <c r="R20" s="2">
        <v>1.2484786608420499</v>
      </c>
      <c r="S20" s="2">
        <v>106.071809869105</v>
      </c>
      <c r="T20">
        <f t="shared" si="1"/>
        <v>1451759.93</v>
      </c>
      <c r="U20">
        <f t="shared" si="0"/>
        <v>1378405.3004834023</v>
      </c>
      <c r="V20" s="4">
        <v>9.8699999999999992</v>
      </c>
    </row>
    <row r="21" spans="1:22" x14ac:dyDescent="0.25">
      <c r="A21" s="5"/>
      <c r="B21" s="5" t="b">
        <v>0</v>
      </c>
      <c r="C21" s="5" t="s">
        <v>65</v>
      </c>
      <c r="D21" s="3">
        <v>43406.519421296303</v>
      </c>
      <c r="E21" s="1" t="s">
        <v>33</v>
      </c>
      <c r="F21" s="2" t="s">
        <v>178</v>
      </c>
      <c r="G21" s="5" t="s">
        <v>23</v>
      </c>
      <c r="H21" s="4">
        <v>1008.174</v>
      </c>
      <c r="I21" s="4">
        <v>12.1095132805858</v>
      </c>
      <c r="J21" s="4" t="s">
        <v>39</v>
      </c>
      <c r="K21" s="2">
        <v>412.47800000000001</v>
      </c>
      <c r="L21" s="2">
        <v>22.153180530043301</v>
      </c>
      <c r="M21" s="2">
        <v>2.6026575344510101E-2</v>
      </c>
      <c r="N21" s="4">
        <v>84.096000000000004</v>
      </c>
      <c r="O21" s="4">
        <v>61.784723550630403</v>
      </c>
      <c r="P21" s="4">
        <v>1.7518609496868301E-2</v>
      </c>
      <c r="Q21" s="2">
        <v>119.136</v>
      </c>
      <c r="R21" s="2">
        <v>41.634889369825402</v>
      </c>
      <c r="S21" s="2">
        <v>1.4792405195059E-2</v>
      </c>
      <c r="U21">
        <f t="shared" si="0"/>
        <v>0</v>
      </c>
    </row>
    <row r="22" spans="1:22" x14ac:dyDescent="0.25">
      <c r="A22" s="5"/>
      <c r="B22" s="5" t="b">
        <v>0</v>
      </c>
      <c r="C22" s="5" t="s">
        <v>133</v>
      </c>
      <c r="D22" s="3">
        <v>43406.521597222199</v>
      </c>
      <c r="E22" s="1" t="s">
        <v>33</v>
      </c>
      <c r="F22" s="2" t="s">
        <v>178</v>
      </c>
      <c r="G22" s="5" t="s">
        <v>23</v>
      </c>
      <c r="H22" s="4">
        <v>961.11400000000003</v>
      </c>
      <c r="I22" s="4">
        <v>22.827143462732199</v>
      </c>
      <c r="J22" s="4" t="s">
        <v>39</v>
      </c>
      <c r="K22" s="2">
        <v>271.31200000000001</v>
      </c>
      <c r="L22" s="2">
        <v>24.750075776019901</v>
      </c>
      <c r="M22" s="2">
        <v>1.7119269900139501E-2</v>
      </c>
      <c r="N22" s="4">
        <v>31.036999999999999</v>
      </c>
      <c r="O22" s="4">
        <v>57.8126813431507</v>
      </c>
      <c r="P22" s="4">
        <v>6.4655284788135096E-3</v>
      </c>
      <c r="Q22" s="2">
        <v>82.093000000000004</v>
      </c>
      <c r="R22" s="2">
        <v>23.5620184932902</v>
      </c>
      <c r="S22" s="2">
        <v>1.0192997244141E-2</v>
      </c>
      <c r="U22">
        <f t="shared" si="0"/>
        <v>0</v>
      </c>
    </row>
    <row r="23" spans="1:22" x14ac:dyDescent="0.25">
      <c r="A23" s="5"/>
      <c r="B23" s="5" t="b">
        <v>0</v>
      </c>
      <c r="C23" s="5" t="s">
        <v>150</v>
      </c>
      <c r="D23" s="3">
        <v>43406.523819444403</v>
      </c>
      <c r="E23" s="1" t="s">
        <v>33</v>
      </c>
      <c r="F23" s="2" t="s">
        <v>178</v>
      </c>
      <c r="G23" s="5" t="s">
        <v>23</v>
      </c>
      <c r="H23" s="4">
        <v>923.07</v>
      </c>
      <c r="I23" s="4">
        <v>8.4907275194895604</v>
      </c>
      <c r="J23" s="4" t="s">
        <v>39</v>
      </c>
      <c r="K23" s="2">
        <v>219.25</v>
      </c>
      <c r="L23" s="2">
        <v>17.679744921249899</v>
      </c>
      <c r="M23" s="2">
        <v>1.3834256964695899E-2</v>
      </c>
      <c r="N23" s="4">
        <v>30.033000000000001</v>
      </c>
      <c r="O23" s="4">
        <v>87.494333056422704</v>
      </c>
      <c r="P23" s="4">
        <v>6.2563784129975901E-3</v>
      </c>
      <c r="Q23" s="2">
        <v>56.064</v>
      </c>
      <c r="R23" s="2">
        <v>52.7026134619597</v>
      </c>
      <c r="S23" s="2">
        <v>6.9611318564983702E-3</v>
      </c>
      <c r="U23">
        <f t="shared" si="0"/>
        <v>0</v>
      </c>
    </row>
    <row r="24" spans="1:22" x14ac:dyDescent="0.25">
      <c r="A24" s="5"/>
      <c r="B24" s="5" t="b">
        <v>0</v>
      </c>
      <c r="C24" s="5" t="s">
        <v>215</v>
      </c>
      <c r="D24" s="3">
        <v>43406.526006944398</v>
      </c>
      <c r="E24" s="1" t="s">
        <v>33</v>
      </c>
      <c r="F24" s="2" t="s">
        <v>178</v>
      </c>
      <c r="G24" s="5" t="s">
        <v>195</v>
      </c>
      <c r="H24" s="4">
        <v>23792.242999999999</v>
      </c>
      <c r="I24" s="4">
        <v>2.1730368025396101</v>
      </c>
      <c r="J24" s="4">
        <v>0.14242419052243899</v>
      </c>
      <c r="K24" s="2">
        <v>2050468.577</v>
      </c>
      <c r="L24" s="2">
        <v>1.0340041225474501</v>
      </c>
      <c r="M24" s="2">
        <v>129.380657661356</v>
      </c>
      <c r="N24" s="4">
        <v>465414.64</v>
      </c>
      <c r="O24" s="4">
        <v>0.76936141434413696</v>
      </c>
      <c r="P24" s="4">
        <v>96.953687836348195</v>
      </c>
      <c r="Q24" s="2">
        <v>780447.14</v>
      </c>
      <c r="R24" s="2">
        <v>0.479054625022793</v>
      </c>
      <c r="S24" s="2">
        <v>96.903457629977197</v>
      </c>
      <c r="T24">
        <f t="shared" si="1"/>
        <v>22898.706999999999</v>
      </c>
      <c r="U24">
        <f>(T24/M24)*129.3806577</f>
        <v>22898.70700683949</v>
      </c>
    </row>
    <row r="25" spans="1:22" x14ac:dyDescent="0.25">
      <c r="A25" s="5"/>
      <c r="B25" s="5" t="b">
        <v>0</v>
      </c>
      <c r="C25" s="5" t="s">
        <v>172</v>
      </c>
      <c r="D25" s="3">
        <v>43406.528229166703</v>
      </c>
      <c r="E25" s="1" t="s">
        <v>33</v>
      </c>
      <c r="F25" s="2" t="s">
        <v>178</v>
      </c>
      <c r="G25" s="5" t="s">
        <v>23</v>
      </c>
      <c r="H25" s="4">
        <v>864.00199999999995</v>
      </c>
      <c r="I25" s="4">
        <v>10.132355464520799</v>
      </c>
      <c r="J25" s="4" t="s">
        <v>39</v>
      </c>
      <c r="K25" s="2">
        <v>455.53199999999998</v>
      </c>
      <c r="L25" s="2">
        <v>29.746934943026002</v>
      </c>
      <c r="M25" s="2">
        <v>2.8743200655150999E-2</v>
      </c>
      <c r="N25" s="4">
        <v>74.084999999999994</v>
      </c>
      <c r="O25" s="4">
        <v>31.9763432689467</v>
      </c>
      <c r="P25" s="4">
        <v>1.54331500258691E-2</v>
      </c>
      <c r="Q25" s="2">
        <v>129.15100000000001</v>
      </c>
      <c r="R25" s="2">
        <v>71.277226825364494</v>
      </c>
      <c r="S25" s="2">
        <v>1.6035907898091801E-2</v>
      </c>
      <c r="U25">
        <f t="shared" ref="U25:U88" si="2">(T25/M25)*129.3806577</f>
        <v>0</v>
      </c>
    </row>
    <row r="26" spans="1:22" x14ac:dyDescent="0.25">
      <c r="A26" s="5"/>
      <c r="B26" s="5" t="b">
        <v>0</v>
      </c>
      <c r="C26" s="5" t="s">
        <v>59</v>
      </c>
      <c r="D26" s="3">
        <v>43406.530416666697</v>
      </c>
      <c r="E26" s="1" t="s">
        <v>33</v>
      </c>
      <c r="F26" s="2" t="s">
        <v>178</v>
      </c>
      <c r="G26" s="5" t="s">
        <v>43</v>
      </c>
      <c r="H26" s="4">
        <v>55278.033000000003</v>
      </c>
      <c r="I26" s="4">
        <v>2.1728259377208001</v>
      </c>
      <c r="J26" s="4">
        <v>0.35705060282475098</v>
      </c>
      <c r="K26" s="2">
        <v>2039451.6839999999</v>
      </c>
      <c r="L26" s="2">
        <v>0.78896336934268996</v>
      </c>
      <c r="M26" s="2">
        <v>128.68551271853099</v>
      </c>
      <c r="N26" s="4">
        <v>466350.473</v>
      </c>
      <c r="O26" s="4">
        <v>0.97511309978628402</v>
      </c>
      <c r="P26" s="4">
        <v>97.148637570952502</v>
      </c>
      <c r="Q26" s="2">
        <v>780373.26699999999</v>
      </c>
      <c r="R26" s="2">
        <v>0.47729262222236502</v>
      </c>
      <c r="S26" s="2">
        <v>96.894285261012499</v>
      </c>
      <c r="T26">
        <f t="shared" si="1"/>
        <v>54399.514999999999</v>
      </c>
      <c r="U26">
        <f t="shared" si="2"/>
        <v>54693.375194886983</v>
      </c>
    </row>
    <row r="27" spans="1:22" x14ac:dyDescent="0.25">
      <c r="A27" s="5"/>
      <c r="B27" s="5" t="b">
        <v>0</v>
      </c>
      <c r="C27" s="5" t="s">
        <v>197</v>
      </c>
      <c r="D27" s="3">
        <v>43406.532638888901</v>
      </c>
      <c r="E27" s="1" t="s">
        <v>33</v>
      </c>
      <c r="F27" s="2" t="s">
        <v>178</v>
      </c>
      <c r="G27" s="5" t="s">
        <v>23</v>
      </c>
      <c r="H27" s="4">
        <v>893.03399999999999</v>
      </c>
      <c r="I27" s="4">
        <v>10.5673523401873</v>
      </c>
      <c r="J27" s="4" t="s">
        <v>39</v>
      </c>
      <c r="K27" s="2">
        <v>459.53100000000001</v>
      </c>
      <c r="L27" s="2">
        <v>14.0619342493169</v>
      </c>
      <c r="M27" s="2">
        <v>2.89955299304159E-2</v>
      </c>
      <c r="N27" s="4">
        <v>69.081999999999994</v>
      </c>
      <c r="O27" s="4">
        <v>62.783155509761698</v>
      </c>
      <c r="P27" s="4">
        <v>1.4390941082366099E-2</v>
      </c>
      <c r="Q27" s="2">
        <v>120.136</v>
      </c>
      <c r="R27" s="2">
        <v>57.2002989277739</v>
      </c>
      <c r="S27" s="2">
        <v>1.4916569219325901E-2</v>
      </c>
      <c r="U27">
        <f t="shared" si="2"/>
        <v>0</v>
      </c>
    </row>
    <row r="28" spans="1:22" x14ac:dyDescent="0.25">
      <c r="A28" s="5"/>
      <c r="B28" s="5" t="b">
        <v>0</v>
      </c>
      <c r="C28" s="5" t="s">
        <v>24</v>
      </c>
      <c r="D28" s="3">
        <v>43406.534826388903</v>
      </c>
      <c r="E28" s="1" t="s">
        <v>33</v>
      </c>
      <c r="F28" s="2" t="s">
        <v>178</v>
      </c>
      <c r="G28" s="5" t="s">
        <v>73</v>
      </c>
      <c r="H28" s="4">
        <v>1403343.1189999999</v>
      </c>
      <c r="I28" s="4">
        <v>0.75705752992346698</v>
      </c>
      <c r="J28" s="4">
        <v>9.5462871745667197</v>
      </c>
      <c r="K28" s="2">
        <v>2027225.909</v>
      </c>
      <c r="L28" s="2">
        <v>0.84328676273471503</v>
      </c>
      <c r="M28" s="2">
        <v>127.914089626432</v>
      </c>
      <c r="N28" s="4">
        <v>460884.47899999999</v>
      </c>
      <c r="O28" s="4">
        <v>0.80726148387363805</v>
      </c>
      <c r="P28" s="4">
        <v>96.0099791995885</v>
      </c>
      <c r="Q28" s="2">
        <v>773601.29099999997</v>
      </c>
      <c r="R28" s="2">
        <v>1.0630434159848401</v>
      </c>
      <c r="S28" s="2">
        <v>96.053449468613806</v>
      </c>
      <c r="T28">
        <f t="shared" si="1"/>
        <v>1402386.01</v>
      </c>
      <c r="U28">
        <f t="shared" si="2"/>
        <v>1418464.7277948176</v>
      </c>
    </row>
    <row r="29" spans="1:22" x14ac:dyDescent="0.25">
      <c r="A29" s="5"/>
      <c r="B29" s="5" t="b">
        <v>0</v>
      </c>
      <c r="C29" s="5" t="s">
        <v>139</v>
      </c>
      <c r="D29" s="3">
        <v>43406.537048611099</v>
      </c>
      <c r="E29" s="1" t="s">
        <v>33</v>
      </c>
      <c r="F29" s="2" t="s">
        <v>178</v>
      </c>
      <c r="G29" s="5" t="s">
        <v>23</v>
      </c>
      <c r="H29" s="4">
        <v>1021.184</v>
      </c>
      <c r="I29" s="4">
        <v>12.783125354169799</v>
      </c>
      <c r="J29" s="4" t="s">
        <v>39</v>
      </c>
      <c r="K29" s="2">
        <v>565.65499999999997</v>
      </c>
      <c r="L29" s="2">
        <v>18.940107322381699</v>
      </c>
      <c r="M29" s="2">
        <v>3.56917519879821E-2</v>
      </c>
      <c r="N29" s="4">
        <v>86.097999999999999</v>
      </c>
      <c r="O29" s="4">
        <v>32.054642936812698</v>
      </c>
      <c r="P29" s="4">
        <v>1.79356597277084E-2</v>
      </c>
      <c r="Q29" s="2">
        <v>126.14400000000001</v>
      </c>
      <c r="R29" s="2">
        <v>41.695289294976398</v>
      </c>
      <c r="S29" s="2">
        <v>1.5662546677121299E-2</v>
      </c>
      <c r="U29">
        <f t="shared" si="2"/>
        <v>0</v>
      </c>
    </row>
    <row r="30" spans="1:22" x14ac:dyDescent="0.25">
      <c r="A30" s="5"/>
      <c r="B30" s="5" t="b">
        <v>0</v>
      </c>
      <c r="C30" s="5" t="s">
        <v>113</v>
      </c>
      <c r="D30" s="3">
        <v>43406.539236111101</v>
      </c>
      <c r="E30" s="1" t="s">
        <v>33</v>
      </c>
      <c r="F30" s="2" t="s">
        <v>178</v>
      </c>
      <c r="G30" s="5" t="s">
        <v>41</v>
      </c>
      <c r="H30" s="4">
        <v>1375841.754</v>
      </c>
      <c r="I30" s="4">
        <v>0.67411239237398901</v>
      </c>
      <c r="J30" s="4">
        <v>9.3588210413248305</v>
      </c>
      <c r="K30" s="2">
        <v>2022585.709</v>
      </c>
      <c r="L30" s="2">
        <v>0.43720030517286101</v>
      </c>
      <c r="M30" s="2">
        <v>127.62130185371799</v>
      </c>
      <c r="N30" s="4">
        <v>460801.32299999997</v>
      </c>
      <c r="O30" s="4">
        <v>0.87691746980572804</v>
      </c>
      <c r="P30" s="4">
        <v>95.992656407882293</v>
      </c>
      <c r="Q30" s="2">
        <v>772210.05099999998</v>
      </c>
      <c r="R30" s="2">
        <v>0.79037915845055295</v>
      </c>
      <c r="S30" s="2">
        <v>95.880707511492702</v>
      </c>
      <c r="T30">
        <f t="shared" si="1"/>
        <v>1374822.567</v>
      </c>
      <c r="U30">
        <f t="shared" si="2"/>
        <v>1393775.53241971</v>
      </c>
    </row>
    <row r="31" spans="1:22" x14ac:dyDescent="0.25">
      <c r="A31" s="5"/>
      <c r="B31" s="5" t="b">
        <v>0</v>
      </c>
      <c r="C31" s="5" t="s">
        <v>145</v>
      </c>
      <c r="D31" s="3">
        <v>43406.541469907403</v>
      </c>
      <c r="E31" s="1" t="s">
        <v>33</v>
      </c>
      <c r="F31" s="2" t="s">
        <v>178</v>
      </c>
      <c r="G31" s="5" t="s">
        <v>23</v>
      </c>
      <c r="H31" s="4">
        <v>1017.19</v>
      </c>
      <c r="I31" s="4">
        <v>11.841735752742</v>
      </c>
      <c r="J31" s="4" t="s">
        <v>39</v>
      </c>
      <c r="K31" s="2">
        <v>437.50599999999997</v>
      </c>
      <c r="L31" s="2">
        <v>23.2376871245059</v>
      </c>
      <c r="M31" s="2">
        <v>2.76057944246123E-2</v>
      </c>
      <c r="N31" s="4">
        <v>59.067999999999998</v>
      </c>
      <c r="O31" s="4">
        <v>55.037311070028601</v>
      </c>
      <c r="P31" s="4">
        <v>1.2304856660971E-2</v>
      </c>
      <c r="Q31" s="2">
        <v>95.108000000000004</v>
      </c>
      <c r="R31" s="2">
        <v>38.198675312120301</v>
      </c>
      <c r="S31" s="2">
        <v>1.18089920199744E-2</v>
      </c>
      <c r="U31">
        <f t="shared" si="2"/>
        <v>0</v>
      </c>
    </row>
    <row r="32" spans="1:22" x14ac:dyDescent="0.25">
      <c r="A32" s="5"/>
      <c r="B32" s="5" t="b">
        <v>0</v>
      </c>
      <c r="C32" s="5" t="s">
        <v>173</v>
      </c>
      <c r="D32" s="3">
        <v>43406.543657407397</v>
      </c>
      <c r="E32" s="1" t="s">
        <v>33</v>
      </c>
      <c r="F32" s="2" t="s">
        <v>178</v>
      </c>
      <c r="G32" s="5" t="s">
        <v>17</v>
      </c>
      <c r="H32" s="4">
        <v>450365.38199999998</v>
      </c>
      <c r="I32" s="4">
        <v>0.87792507040239098</v>
      </c>
      <c r="J32" s="4">
        <v>3.0502077464727702</v>
      </c>
      <c r="K32" s="2">
        <v>2070686.372</v>
      </c>
      <c r="L32" s="2">
        <v>0.58553268730546604</v>
      </c>
      <c r="M32" s="2">
        <v>130.65636197738601</v>
      </c>
      <c r="N32" s="4">
        <v>472065.772</v>
      </c>
      <c r="O32" s="4">
        <v>1.1986462401573701</v>
      </c>
      <c r="P32" s="4">
        <v>98.339230361796794</v>
      </c>
      <c r="Q32" s="2">
        <v>787610.9</v>
      </c>
      <c r="R32" s="2">
        <v>0.84802621874565598</v>
      </c>
      <c r="S32" s="2">
        <v>97.792938900459305</v>
      </c>
      <c r="T32">
        <f t="shared" si="1"/>
        <v>449388.24</v>
      </c>
      <c r="U32">
        <f t="shared" si="2"/>
        <v>445000.49728851847</v>
      </c>
    </row>
    <row r="33" spans="1:21" x14ac:dyDescent="0.25">
      <c r="A33" s="5"/>
      <c r="B33" s="5" t="b">
        <v>0</v>
      </c>
      <c r="C33" s="5" t="s">
        <v>15</v>
      </c>
      <c r="D33" s="3">
        <v>43406.545891203699</v>
      </c>
      <c r="E33" s="1" t="s">
        <v>33</v>
      </c>
      <c r="F33" s="2" t="s">
        <v>178</v>
      </c>
      <c r="G33" s="5" t="s">
        <v>23</v>
      </c>
      <c r="H33" s="4">
        <v>937.09400000000005</v>
      </c>
      <c r="I33" s="4">
        <v>12.892612272362401</v>
      </c>
      <c r="J33" s="4" t="s">
        <v>39</v>
      </c>
      <c r="K33" s="2">
        <v>494.57499999999999</v>
      </c>
      <c r="L33" s="2">
        <v>29.011148310872102</v>
      </c>
      <c r="M33" s="2">
        <v>3.1206739513407002E-2</v>
      </c>
      <c r="N33" s="4">
        <v>86.100999999999999</v>
      </c>
      <c r="O33" s="4">
        <v>35.187147470010999</v>
      </c>
      <c r="P33" s="4">
        <v>1.7936284678104299E-2</v>
      </c>
      <c r="Q33" s="2">
        <v>140.16200000000001</v>
      </c>
      <c r="R33" s="2">
        <v>28.172411588824499</v>
      </c>
      <c r="S33" s="2">
        <v>1.7403077969294498E-2</v>
      </c>
      <c r="U33">
        <f t="shared" si="2"/>
        <v>0</v>
      </c>
    </row>
    <row r="34" spans="1:21" x14ac:dyDescent="0.25">
      <c r="A34" s="5"/>
      <c r="B34" s="5" t="b">
        <v>0</v>
      </c>
      <c r="C34" s="5" t="s">
        <v>79</v>
      </c>
      <c r="D34" s="3">
        <v>43406.5480902778</v>
      </c>
      <c r="E34" s="1" t="s">
        <v>33</v>
      </c>
      <c r="F34" s="2" t="s">
        <v>178</v>
      </c>
      <c r="G34" s="5" t="s">
        <v>165</v>
      </c>
      <c r="H34" s="4">
        <v>115323.166</v>
      </c>
      <c r="I34" s="4">
        <v>1.24531425690835</v>
      </c>
      <c r="J34" s="4">
        <v>0.76635497384435003</v>
      </c>
      <c r="K34" s="2">
        <v>2089874.254</v>
      </c>
      <c r="L34" s="2">
        <v>0.43807401969646598</v>
      </c>
      <c r="M34" s="2">
        <v>131.86708074680999</v>
      </c>
      <c r="N34" s="4">
        <v>475288.63400000002</v>
      </c>
      <c r="O34" s="4">
        <v>0.68162229841479705</v>
      </c>
      <c r="P34" s="4">
        <v>99.010606656035407</v>
      </c>
      <c r="Q34" s="2">
        <v>797847.11300000001</v>
      </c>
      <c r="R34" s="2">
        <v>0.87986984791148104</v>
      </c>
      <c r="S34" s="2">
        <v>99.063908299792203</v>
      </c>
      <c r="T34">
        <f t="shared" si="1"/>
        <v>114408.099</v>
      </c>
      <c r="U34">
        <f t="shared" si="2"/>
        <v>112250.87422119788</v>
      </c>
    </row>
    <row r="35" spans="1:21" x14ac:dyDescent="0.25">
      <c r="A35" s="5"/>
      <c r="B35" s="5" t="b">
        <v>0</v>
      </c>
      <c r="C35" s="5" t="s">
        <v>200</v>
      </c>
      <c r="D35" s="3">
        <v>43406.550324074102</v>
      </c>
      <c r="E35" s="1" t="s">
        <v>33</v>
      </c>
      <c r="F35" s="2" t="s">
        <v>178</v>
      </c>
      <c r="G35" s="5" t="s">
        <v>23</v>
      </c>
      <c r="H35" s="4">
        <v>893.04</v>
      </c>
      <c r="I35" s="4">
        <v>18.994608474175699</v>
      </c>
      <c r="J35" s="4" t="s">
        <v>39</v>
      </c>
      <c r="K35" s="2">
        <v>414.47699999999998</v>
      </c>
      <c r="L35" s="2">
        <v>21.125227008881101</v>
      </c>
      <c r="M35" s="2">
        <v>2.61527084330959E-2</v>
      </c>
      <c r="N35" s="4">
        <v>54.063000000000002</v>
      </c>
      <c r="O35" s="4">
        <v>61.855831320319098</v>
      </c>
      <c r="P35" s="4">
        <v>1.12622310838707E-2</v>
      </c>
      <c r="Q35" s="2">
        <v>97.113</v>
      </c>
      <c r="R35" s="2">
        <v>35.397956500213397</v>
      </c>
      <c r="S35" s="2">
        <v>1.2057940888629499E-2</v>
      </c>
      <c r="U35">
        <f t="shared" si="2"/>
        <v>0</v>
      </c>
    </row>
    <row r="36" spans="1:21" x14ac:dyDescent="0.25">
      <c r="A36" s="5"/>
      <c r="B36" s="5" t="b">
        <v>0</v>
      </c>
      <c r="C36" s="5" t="s">
        <v>2</v>
      </c>
      <c r="D36" s="3">
        <v>43406.552523148202</v>
      </c>
      <c r="E36" s="1" t="s">
        <v>33</v>
      </c>
      <c r="F36" s="2" t="s">
        <v>178</v>
      </c>
      <c r="G36" s="5" t="s">
        <v>93</v>
      </c>
      <c r="H36" s="4">
        <v>39105.269</v>
      </c>
      <c r="I36" s="4">
        <v>2.1030738393666599</v>
      </c>
      <c r="J36" s="4">
        <v>0.246807146512174</v>
      </c>
      <c r="K36" s="2">
        <v>2056582.2050000001</v>
      </c>
      <c r="L36" s="2">
        <v>0.62716556895710496</v>
      </c>
      <c r="M36" s="2">
        <v>129.766415931544</v>
      </c>
      <c r="N36" s="4">
        <v>468755.13199999998</v>
      </c>
      <c r="O36" s="4">
        <v>1.2154906959035601</v>
      </c>
      <c r="P36" s="4">
        <v>97.6495684356087</v>
      </c>
      <c r="Q36" s="2">
        <v>785898.88</v>
      </c>
      <c r="R36" s="2">
        <v>0.95089411777917199</v>
      </c>
      <c r="S36" s="2">
        <v>97.580367607633903</v>
      </c>
      <c r="T36">
        <f t="shared" si="1"/>
        <v>38203.718000000001</v>
      </c>
      <c r="U36">
        <f t="shared" si="2"/>
        <v>38090.149334422764</v>
      </c>
    </row>
    <row r="37" spans="1:21" x14ac:dyDescent="0.25">
      <c r="A37" s="5"/>
      <c r="B37" s="5" t="b">
        <v>0</v>
      </c>
      <c r="C37" s="5" t="s">
        <v>212</v>
      </c>
      <c r="D37" s="3">
        <v>43406.554756944402</v>
      </c>
      <c r="E37" s="1" t="s">
        <v>33</v>
      </c>
      <c r="F37" s="2" t="s">
        <v>178</v>
      </c>
      <c r="G37" s="5" t="s">
        <v>23</v>
      </c>
      <c r="H37" s="4">
        <v>910.06200000000001</v>
      </c>
      <c r="I37" s="4">
        <v>19.941362801296901</v>
      </c>
      <c r="J37" s="4" t="s">
        <v>39</v>
      </c>
      <c r="K37" s="2">
        <v>583.67600000000004</v>
      </c>
      <c r="L37" s="2">
        <v>18.243862262961802</v>
      </c>
      <c r="M37" s="2">
        <v>3.6828842728054097E-2</v>
      </c>
      <c r="N37" s="4">
        <v>71.081000000000003</v>
      </c>
      <c r="O37" s="4">
        <v>38.969001749592501</v>
      </c>
      <c r="P37" s="4">
        <v>1.48073663628103E-2</v>
      </c>
      <c r="Q37" s="2">
        <v>149.172</v>
      </c>
      <c r="R37" s="2">
        <v>24.598053501725399</v>
      </c>
      <c r="S37" s="2">
        <v>1.8521795827938999E-2</v>
      </c>
      <c r="U37">
        <f t="shared" si="2"/>
        <v>0</v>
      </c>
    </row>
    <row r="38" spans="1:21" x14ac:dyDescent="0.25">
      <c r="A38" s="5"/>
      <c r="B38" s="5" t="b">
        <v>0</v>
      </c>
      <c r="C38" s="5" t="s">
        <v>80</v>
      </c>
      <c r="D38" s="3">
        <v>43406.556956018503</v>
      </c>
      <c r="E38" s="1" t="s">
        <v>33</v>
      </c>
      <c r="F38" s="2" t="s">
        <v>178</v>
      </c>
      <c r="G38" s="5" t="s">
        <v>206</v>
      </c>
      <c r="H38" s="4">
        <v>20865.164000000001</v>
      </c>
      <c r="I38" s="4">
        <v>3.9510964082945002</v>
      </c>
      <c r="J38" s="4">
        <v>0.12247142883866299</v>
      </c>
      <c r="K38" s="2">
        <v>2068795.8870000001</v>
      </c>
      <c r="L38" s="2">
        <v>0.678028205981691</v>
      </c>
      <c r="M38" s="2">
        <v>130.537075978399</v>
      </c>
      <c r="N38" s="4">
        <v>468795.18199999997</v>
      </c>
      <c r="O38" s="4">
        <v>0.57662118844753096</v>
      </c>
      <c r="P38" s="4">
        <v>97.657911523393494</v>
      </c>
      <c r="Q38" s="2">
        <v>784209.11199999996</v>
      </c>
      <c r="R38" s="2">
        <v>0.53735091907257604</v>
      </c>
      <c r="S38" s="2">
        <v>97.370559212676497</v>
      </c>
      <c r="T38">
        <f t="shared" si="1"/>
        <v>19933.077499999999</v>
      </c>
      <c r="U38">
        <f t="shared" si="2"/>
        <v>19756.491844216209</v>
      </c>
    </row>
    <row r="39" spans="1:21" x14ac:dyDescent="0.25">
      <c r="A39" s="5"/>
      <c r="B39" s="5" t="b">
        <v>0</v>
      </c>
      <c r="C39" s="5" t="s">
        <v>29</v>
      </c>
      <c r="D39" s="3">
        <v>43406.559189814798</v>
      </c>
      <c r="E39" s="1" t="s">
        <v>33</v>
      </c>
      <c r="F39" s="2" t="s">
        <v>178</v>
      </c>
      <c r="G39" s="5" t="s">
        <v>23</v>
      </c>
      <c r="H39" s="4">
        <v>954.11099999999999</v>
      </c>
      <c r="I39" s="4">
        <v>9.2425896162682104</v>
      </c>
      <c r="J39" s="4" t="s">
        <v>39</v>
      </c>
      <c r="K39" s="2">
        <v>499.58199999999999</v>
      </c>
      <c r="L39" s="2">
        <v>27.9211634938823</v>
      </c>
      <c r="M39" s="2">
        <v>3.1522671666758102E-2</v>
      </c>
      <c r="N39" s="4">
        <v>86.099000000000004</v>
      </c>
      <c r="O39" s="4">
        <v>49.395615569215003</v>
      </c>
      <c r="P39" s="4">
        <v>1.7935868044506999E-2</v>
      </c>
      <c r="Q39" s="2">
        <v>126.142</v>
      </c>
      <c r="R39" s="2">
        <v>33.920775122748204</v>
      </c>
      <c r="S39" s="2">
        <v>1.56622983490728E-2</v>
      </c>
      <c r="U39">
        <f t="shared" si="2"/>
        <v>0</v>
      </c>
    </row>
    <row r="40" spans="1:21" x14ac:dyDescent="0.25">
      <c r="A40" s="5"/>
      <c r="B40" s="5" t="b">
        <v>0</v>
      </c>
      <c r="C40" s="5" t="s">
        <v>220</v>
      </c>
      <c r="D40" s="3">
        <v>43406.5613773148</v>
      </c>
      <c r="E40" s="1" t="s">
        <v>33</v>
      </c>
      <c r="F40" s="2" t="s">
        <v>178</v>
      </c>
      <c r="G40" s="5" t="s">
        <v>9</v>
      </c>
      <c r="H40" s="4">
        <v>10772.617</v>
      </c>
      <c r="I40" s="4">
        <v>4.1460138197320902</v>
      </c>
      <c r="J40" s="4">
        <v>5.3674452373963497E-2</v>
      </c>
      <c r="K40" s="2">
        <v>2086007.091</v>
      </c>
      <c r="L40" s="2">
        <v>0.95411099118375597</v>
      </c>
      <c r="M40" s="2">
        <v>131.623070134877</v>
      </c>
      <c r="N40" s="4">
        <v>473086.72100000002</v>
      </c>
      <c r="O40" s="4">
        <v>0.90117044317072503</v>
      </c>
      <c r="P40" s="4">
        <v>98.551911189032495</v>
      </c>
      <c r="Q40" s="2">
        <v>794771.52899999998</v>
      </c>
      <c r="R40" s="2">
        <v>0.798984501604589</v>
      </c>
      <c r="S40" s="2">
        <v>98.682031413381395</v>
      </c>
      <c r="T40">
        <f t="shared" si="1"/>
        <v>9847.5414999999994</v>
      </c>
      <c r="U40">
        <f t="shared" si="2"/>
        <v>9679.7726621364</v>
      </c>
    </row>
    <row r="41" spans="1:21" x14ac:dyDescent="0.25">
      <c r="A41" s="5"/>
      <c r="B41" s="5" t="b">
        <v>0</v>
      </c>
      <c r="C41" s="5" t="s">
        <v>38</v>
      </c>
      <c r="D41" s="3">
        <v>43406.563611111102</v>
      </c>
      <c r="E41" s="1" t="s">
        <v>33</v>
      </c>
      <c r="F41" s="2" t="s">
        <v>178</v>
      </c>
      <c r="G41" s="5" t="s">
        <v>23</v>
      </c>
      <c r="H41" s="4">
        <v>896.04</v>
      </c>
      <c r="I41" s="4">
        <v>10.655959349714299</v>
      </c>
      <c r="J41" s="4" t="s">
        <v>39</v>
      </c>
      <c r="K41" s="2">
        <v>571.66200000000003</v>
      </c>
      <c r="L41" s="2">
        <v>15.1211146390373</v>
      </c>
      <c r="M41" s="2">
        <v>3.6070782234672798E-2</v>
      </c>
      <c r="N41" s="4">
        <v>78.09</v>
      </c>
      <c r="O41" s="4">
        <v>49.763682632084901</v>
      </c>
      <c r="P41" s="4">
        <v>1.6267458804347899E-2</v>
      </c>
      <c r="Q41" s="2">
        <v>145.16800000000001</v>
      </c>
      <c r="R41" s="2">
        <v>27.0539716433024</v>
      </c>
      <c r="S41" s="2">
        <v>1.8024643074774499E-2</v>
      </c>
      <c r="U41">
        <f t="shared" si="2"/>
        <v>0</v>
      </c>
    </row>
    <row r="42" spans="1:21" x14ac:dyDescent="0.25">
      <c r="A42" s="5"/>
      <c r="B42" s="5" t="b">
        <v>0</v>
      </c>
      <c r="C42" s="5" t="s">
        <v>114</v>
      </c>
      <c r="D42" s="3">
        <v>43406.565798611096</v>
      </c>
      <c r="E42" s="1" t="s">
        <v>33</v>
      </c>
      <c r="F42" s="2" t="s">
        <v>178</v>
      </c>
      <c r="G42" s="5" t="s">
        <v>110</v>
      </c>
      <c r="H42" s="4">
        <v>7436.0559999999996</v>
      </c>
      <c r="I42" s="4">
        <v>5.49515512838276</v>
      </c>
      <c r="J42" s="4">
        <v>3.0930410796546699E-2</v>
      </c>
      <c r="K42" s="2">
        <v>2066651.5630000001</v>
      </c>
      <c r="L42" s="2">
        <v>0.86566749454453396</v>
      </c>
      <c r="M42" s="2">
        <v>130.40177322249701</v>
      </c>
      <c r="N42" s="4">
        <v>466212.636</v>
      </c>
      <c r="O42" s="4">
        <v>1.04957492823666</v>
      </c>
      <c r="P42" s="4">
        <v>97.119923808380904</v>
      </c>
      <c r="Q42" s="2">
        <v>781514.53099999996</v>
      </c>
      <c r="R42" s="2">
        <v>0.62904452822990298</v>
      </c>
      <c r="S42" s="2">
        <v>97.035989192003498</v>
      </c>
      <c r="T42">
        <f t="shared" si="1"/>
        <v>6565.0429999999997</v>
      </c>
      <c r="U42">
        <f t="shared" si="2"/>
        <v>6513.6352073948929</v>
      </c>
    </row>
    <row r="43" spans="1:21" x14ac:dyDescent="0.25">
      <c r="A43" s="5"/>
      <c r="B43" s="5" t="b">
        <v>0</v>
      </c>
      <c r="C43" s="5" t="s">
        <v>128</v>
      </c>
      <c r="D43" s="3">
        <v>43406.5680208333</v>
      </c>
      <c r="E43" s="1" t="s">
        <v>33</v>
      </c>
      <c r="F43" s="2" t="s">
        <v>178</v>
      </c>
      <c r="G43" s="5" t="s">
        <v>23</v>
      </c>
      <c r="H43" s="4">
        <v>845.98599999999999</v>
      </c>
      <c r="I43" s="4">
        <v>17.107718139233501</v>
      </c>
      <c r="J43" s="4" t="s">
        <v>39</v>
      </c>
      <c r="K43" s="2">
        <v>550.63699999999994</v>
      </c>
      <c r="L43" s="2">
        <v>14.8454687941337</v>
      </c>
      <c r="M43" s="2">
        <v>3.4744144822208799E-2</v>
      </c>
      <c r="N43" s="4">
        <v>88.102000000000004</v>
      </c>
      <c r="O43" s="4">
        <v>51.326131714155103</v>
      </c>
      <c r="P43" s="4">
        <v>1.8353126592145799E-2</v>
      </c>
      <c r="Q43" s="2">
        <v>146.167</v>
      </c>
      <c r="R43" s="2">
        <v>41.752152835281997</v>
      </c>
      <c r="S43" s="2">
        <v>1.8148682935017101E-2</v>
      </c>
      <c r="U43">
        <f t="shared" si="2"/>
        <v>0</v>
      </c>
    </row>
    <row r="44" spans="1:21" x14ac:dyDescent="0.25">
      <c r="A44" s="5"/>
      <c r="B44" s="5" t="b">
        <v>0</v>
      </c>
      <c r="C44" s="5" t="s">
        <v>124</v>
      </c>
      <c r="D44" s="3">
        <v>43406.570231481499</v>
      </c>
      <c r="E44" s="1" t="s">
        <v>33</v>
      </c>
      <c r="F44" s="2" t="s">
        <v>178</v>
      </c>
      <c r="G44" s="5" t="s">
        <v>40</v>
      </c>
      <c r="H44" s="4">
        <v>26322.683000000001</v>
      </c>
      <c r="I44" s="4">
        <v>1.6827100045374701</v>
      </c>
      <c r="J44" s="4">
        <v>0.15967321805982301</v>
      </c>
      <c r="K44" s="2">
        <v>2074972.8060000001</v>
      </c>
      <c r="L44" s="2">
        <v>1.1711761231198099</v>
      </c>
      <c r="M44" s="2">
        <v>130.926827790012</v>
      </c>
      <c r="N44" s="4">
        <v>470869.92099999997</v>
      </c>
      <c r="O44" s="4">
        <v>0.77983412712979105</v>
      </c>
      <c r="P44" s="4">
        <v>98.090114509848505</v>
      </c>
      <c r="Q44" s="2">
        <v>786739.24399999995</v>
      </c>
      <c r="R44" s="2">
        <v>1.0396546463349301</v>
      </c>
      <c r="S44" s="2">
        <v>97.684710583722904</v>
      </c>
      <c r="T44">
        <f t="shared" si="1"/>
        <v>25449.165000000001</v>
      </c>
      <c r="U44">
        <f t="shared" si="2"/>
        <v>25148.625084667372</v>
      </c>
    </row>
    <row r="45" spans="1:21" x14ac:dyDescent="0.25">
      <c r="A45" s="5"/>
      <c r="B45" s="5" t="b">
        <v>0</v>
      </c>
      <c r="C45" s="5" t="s">
        <v>202</v>
      </c>
      <c r="D45" s="3">
        <v>43406.572465277801</v>
      </c>
      <c r="E45" s="1" t="s">
        <v>33</v>
      </c>
      <c r="F45" s="2" t="s">
        <v>178</v>
      </c>
      <c r="G45" s="5" t="s">
        <v>23</v>
      </c>
      <c r="H45" s="4">
        <v>901.05</v>
      </c>
      <c r="I45" s="4">
        <v>12.4619834103872</v>
      </c>
      <c r="J45" s="4" t="s">
        <v>39</v>
      </c>
      <c r="K45" s="2">
        <v>587.67600000000004</v>
      </c>
      <c r="L45" s="2">
        <v>15.4913568116863</v>
      </c>
      <c r="M45" s="2">
        <v>3.7081235101412299E-2</v>
      </c>
      <c r="N45" s="4">
        <v>80.093000000000004</v>
      </c>
      <c r="O45" s="4">
        <v>42.079797473021699</v>
      </c>
      <c r="P45" s="4">
        <v>1.6684717351986698E-2</v>
      </c>
      <c r="Q45" s="2">
        <v>159.18299999999999</v>
      </c>
      <c r="R45" s="2">
        <v>36.728824356856499</v>
      </c>
      <c r="S45" s="2">
        <v>1.97648018748748E-2</v>
      </c>
      <c r="U45">
        <f t="shared" si="2"/>
        <v>0</v>
      </c>
    </row>
    <row r="46" spans="1:21" x14ac:dyDescent="0.25">
      <c r="A46" s="5"/>
      <c r="B46" s="5" t="b">
        <v>0</v>
      </c>
      <c r="C46" s="5" t="s">
        <v>27</v>
      </c>
      <c r="D46" s="3">
        <v>43406.574652777803</v>
      </c>
      <c r="E46" s="1" t="s">
        <v>33</v>
      </c>
      <c r="F46" s="2" t="s">
        <v>178</v>
      </c>
      <c r="G46" s="5" t="s">
        <v>167</v>
      </c>
      <c r="H46" s="4">
        <v>51529.158000000003</v>
      </c>
      <c r="I46" s="4">
        <v>1.5929512995799</v>
      </c>
      <c r="J46" s="4">
        <v>0.33149597670865799</v>
      </c>
      <c r="K46" s="2">
        <v>2067177.9180000001</v>
      </c>
      <c r="L46" s="2">
        <v>0.74888039237830295</v>
      </c>
      <c r="M46" s="2">
        <v>130.434985219417</v>
      </c>
      <c r="N46" s="4">
        <v>471246.91899999999</v>
      </c>
      <c r="O46" s="4">
        <v>0.50258660956983603</v>
      </c>
      <c r="P46" s="4">
        <v>98.168649526295198</v>
      </c>
      <c r="Q46" s="2">
        <v>787054.53599999996</v>
      </c>
      <c r="R46" s="2">
        <v>0.56204717679725902</v>
      </c>
      <c r="S46" s="2">
        <v>97.723858507262094</v>
      </c>
      <c r="T46">
        <f t="shared" si="1"/>
        <v>50655.142500000002</v>
      </c>
      <c r="U46">
        <f t="shared" si="2"/>
        <v>50245.688620368717</v>
      </c>
    </row>
    <row r="47" spans="1:21" x14ac:dyDescent="0.25">
      <c r="A47" s="5"/>
      <c r="B47" s="5" t="b">
        <v>0</v>
      </c>
      <c r="C47" s="5" t="s">
        <v>196</v>
      </c>
      <c r="D47" s="3">
        <v>43406.576874999999</v>
      </c>
      <c r="E47" s="1" t="s">
        <v>33</v>
      </c>
      <c r="F47" s="2" t="s">
        <v>178</v>
      </c>
      <c r="G47" s="5" t="s">
        <v>23</v>
      </c>
      <c r="H47" s="4">
        <v>846.98099999999999</v>
      </c>
      <c r="I47" s="4">
        <v>7.9631724929873497</v>
      </c>
      <c r="J47" s="4" t="s">
        <v>39</v>
      </c>
      <c r="K47" s="2">
        <v>642.75</v>
      </c>
      <c r="L47" s="2">
        <v>22.522904728409099</v>
      </c>
      <c r="M47" s="2">
        <v>4.0556299493994599E-2</v>
      </c>
      <c r="N47" s="4">
        <v>97.111000000000004</v>
      </c>
      <c r="O47" s="4">
        <v>54.127016101793302</v>
      </c>
      <c r="P47" s="4">
        <v>2.02298526309263E-2</v>
      </c>
      <c r="Q47" s="2">
        <v>139.161</v>
      </c>
      <c r="R47" s="2">
        <v>34.991863052693603</v>
      </c>
      <c r="S47" s="2">
        <v>1.7278789781003299E-2</v>
      </c>
      <c r="U47">
        <f t="shared" si="2"/>
        <v>0</v>
      </c>
    </row>
    <row r="48" spans="1:21" x14ac:dyDescent="0.25">
      <c r="A48" s="5"/>
      <c r="B48" s="5" t="b">
        <v>0</v>
      </c>
      <c r="C48" s="5" t="s">
        <v>58</v>
      </c>
      <c r="D48" s="3">
        <v>43406.579074074099</v>
      </c>
      <c r="E48" s="1" t="s">
        <v>33</v>
      </c>
      <c r="F48" s="2" t="s">
        <v>178</v>
      </c>
      <c r="G48" s="5" t="s">
        <v>48</v>
      </c>
      <c r="H48" s="4">
        <v>897732.41500000004</v>
      </c>
      <c r="I48" s="4">
        <v>1.03893474844083</v>
      </c>
      <c r="J48" s="4">
        <v>6.0997352087063703</v>
      </c>
      <c r="K48" s="2">
        <v>2080689.2560000001</v>
      </c>
      <c r="L48" s="2">
        <v>0.75191259245127195</v>
      </c>
      <c r="M48" s="2">
        <v>131.28752488568301</v>
      </c>
      <c r="N48" s="4">
        <v>471060.94900000002</v>
      </c>
      <c r="O48" s="4">
        <v>0.67279695383591598</v>
      </c>
      <c r="P48" s="4">
        <v>98.129908851255607</v>
      </c>
      <c r="Q48" s="2">
        <v>786341.80599999998</v>
      </c>
      <c r="R48" s="2">
        <v>0.80855800109791298</v>
      </c>
      <c r="S48" s="2">
        <v>97.6353630822463</v>
      </c>
      <c r="T48">
        <f t="shared" si="1"/>
        <v>896815.84550000005</v>
      </c>
      <c r="U48">
        <f t="shared" si="2"/>
        <v>883790.16991602071</v>
      </c>
    </row>
    <row r="49" spans="1:21" x14ac:dyDescent="0.25">
      <c r="A49" s="5"/>
      <c r="B49" s="5" t="b">
        <v>0</v>
      </c>
      <c r="C49" s="5" t="s">
        <v>132</v>
      </c>
      <c r="D49" s="3">
        <v>43406.581296296303</v>
      </c>
      <c r="E49" s="1" t="s">
        <v>33</v>
      </c>
      <c r="F49" s="2" t="s">
        <v>178</v>
      </c>
      <c r="G49" s="5" t="s">
        <v>23</v>
      </c>
      <c r="H49" s="4">
        <v>986.15800000000002</v>
      </c>
      <c r="I49" s="4">
        <v>8.3889324771201395</v>
      </c>
      <c r="J49" s="4" t="s">
        <v>39</v>
      </c>
      <c r="K49" s="2">
        <v>553.64300000000003</v>
      </c>
      <c r="L49" s="2">
        <v>11.6589748168635</v>
      </c>
      <c r="M49" s="2">
        <v>3.4933817690787398E-2</v>
      </c>
      <c r="N49" s="4">
        <v>67.076999999999998</v>
      </c>
      <c r="O49" s="4">
        <v>49.274011672890303</v>
      </c>
      <c r="P49" s="4">
        <v>1.39732659011301E-2</v>
      </c>
      <c r="Q49" s="2">
        <v>120.13500000000001</v>
      </c>
      <c r="R49" s="2">
        <v>44.792471846006499</v>
      </c>
      <c r="S49" s="2">
        <v>1.4916445055301601E-2</v>
      </c>
      <c r="U49">
        <f t="shared" si="2"/>
        <v>0</v>
      </c>
    </row>
    <row r="50" spans="1:21" x14ac:dyDescent="0.25">
      <c r="A50" s="5"/>
      <c r="B50" s="5" t="b">
        <v>0</v>
      </c>
      <c r="C50" s="5" t="s">
        <v>180</v>
      </c>
      <c r="D50" s="3">
        <v>43406.583495370403</v>
      </c>
      <c r="E50" s="1" t="s">
        <v>33</v>
      </c>
      <c r="F50" s="2" t="s">
        <v>178</v>
      </c>
      <c r="G50" s="5" t="s">
        <v>14</v>
      </c>
      <c r="H50" s="4">
        <v>1211242.95</v>
      </c>
      <c r="I50" s="4">
        <v>0.80736436227352004</v>
      </c>
      <c r="J50" s="4">
        <v>8.23681486737234</v>
      </c>
      <c r="K50" s="2">
        <v>2058622.058</v>
      </c>
      <c r="L50" s="2">
        <v>0.69721741736794396</v>
      </c>
      <c r="M50" s="2">
        <v>129.895126766537</v>
      </c>
      <c r="N50" s="4">
        <v>468516.09299999999</v>
      </c>
      <c r="O50" s="4">
        <v>0.79267861274685003</v>
      </c>
      <c r="P50" s="4">
        <v>97.599772596383005</v>
      </c>
      <c r="Q50" s="2">
        <v>778388.63600000006</v>
      </c>
      <c r="R50" s="2">
        <v>0.69652408312747205</v>
      </c>
      <c r="S50" s="2">
        <v>96.647865489367703</v>
      </c>
      <c r="T50">
        <f t="shared" si="1"/>
        <v>1210266.808</v>
      </c>
      <c r="U50">
        <f t="shared" si="2"/>
        <v>1205473.3653938614</v>
      </c>
    </row>
    <row r="51" spans="1:21" x14ac:dyDescent="0.25">
      <c r="A51" s="5"/>
      <c r="B51" s="5" t="b">
        <v>0</v>
      </c>
      <c r="C51" s="5" t="s">
        <v>119</v>
      </c>
      <c r="D51" s="3">
        <v>43406.585717592599</v>
      </c>
      <c r="E51" s="1" t="s">
        <v>33</v>
      </c>
      <c r="F51" s="2" t="s">
        <v>178</v>
      </c>
      <c r="G51" s="5" t="s">
        <v>23</v>
      </c>
      <c r="H51" s="4">
        <v>966.12599999999998</v>
      </c>
      <c r="I51" s="4">
        <v>12.0974448832992</v>
      </c>
      <c r="J51" s="4" t="s">
        <v>39</v>
      </c>
      <c r="K51" s="2">
        <v>538.62099999999998</v>
      </c>
      <c r="L51" s="2">
        <v>28.296284786230199</v>
      </c>
      <c r="M51" s="2">
        <v>3.3985958132640701E-2</v>
      </c>
      <c r="N51" s="4">
        <v>65.075000000000003</v>
      </c>
      <c r="O51" s="4">
        <v>59.030792934231002</v>
      </c>
      <c r="P51" s="4">
        <v>1.3556215670290001E-2</v>
      </c>
      <c r="Q51" s="2">
        <v>113.129</v>
      </c>
      <c r="R51" s="2">
        <v>44.944043537657898</v>
      </c>
      <c r="S51" s="2">
        <v>1.4046551901287899E-2</v>
      </c>
      <c r="U51">
        <f t="shared" si="2"/>
        <v>0</v>
      </c>
    </row>
    <row r="52" spans="1:21" x14ac:dyDescent="0.25">
      <c r="A52" s="5"/>
      <c r="B52" s="5" t="b">
        <v>0</v>
      </c>
      <c r="C52" s="5" t="s">
        <v>101</v>
      </c>
      <c r="D52" s="3">
        <v>43406.587905092601</v>
      </c>
      <c r="E52" s="1" t="s">
        <v>33</v>
      </c>
      <c r="F52" s="2" t="s">
        <v>178</v>
      </c>
      <c r="G52" s="5" t="s">
        <v>111</v>
      </c>
      <c r="H52" s="4">
        <v>645744.09199999995</v>
      </c>
      <c r="I52" s="4">
        <v>0.91496354527454504</v>
      </c>
      <c r="J52" s="4">
        <v>4.3820285954193503</v>
      </c>
      <c r="K52" s="2">
        <v>2069947.43</v>
      </c>
      <c r="L52" s="2">
        <v>0.83689090270137201</v>
      </c>
      <c r="M52" s="2">
        <v>130.60973614609799</v>
      </c>
      <c r="N52" s="4">
        <v>468049.08799999999</v>
      </c>
      <c r="O52" s="4">
        <v>1.26215071121536</v>
      </c>
      <c r="P52" s="4">
        <v>97.502487609842802</v>
      </c>
      <c r="Q52" s="2">
        <v>783354.19</v>
      </c>
      <c r="R52" s="2">
        <v>1.0048028498673001</v>
      </c>
      <c r="S52" s="2">
        <v>97.264408656722196</v>
      </c>
      <c r="T52">
        <f t="shared" si="1"/>
        <v>644782.97199999995</v>
      </c>
      <c r="U52">
        <f t="shared" si="2"/>
        <v>638715.36267254723</v>
      </c>
    </row>
    <row r="53" spans="1:21" x14ac:dyDescent="0.25">
      <c r="A53" s="5"/>
      <c r="B53" s="5" t="b">
        <v>0</v>
      </c>
      <c r="C53" s="5" t="s">
        <v>170</v>
      </c>
      <c r="D53" s="3">
        <v>43406.590138888903</v>
      </c>
      <c r="E53" s="1" t="s">
        <v>33</v>
      </c>
      <c r="F53" s="2" t="s">
        <v>178</v>
      </c>
      <c r="G53" s="5" t="s">
        <v>23</v>
      </c>
      <c r="H53" s="4">
        <v>956.11400000000003</v>
      </c>
      <c r="I53" s="4">
        <v>9.7011924849373194</v>
      </c>
      <c r="J53" s="4" t="s">
        <v>39</v>
      </c>
      <c r="K53" s="2">
        <v>618.71500000000003</v>
      </c>
      <c r="L53" s="2">
        <v>15.347058976037401</v>
      </c>
      <c r="M53" s="2">
        <v>3.9039736820578499E-2</v>
      </c>
      <c r="N53" s="4">
        <v>84.097999999999999</v>
      </c>
      <c r="O53" s="4">
        <v>29.2691122764585</v>
      </c>
      <c r="P53" s="4">
        <v>1.75190261304655E-2</v>
      </c>
      <c r="Q53" s="2">
        <v>153.17500000000001</v>
      </c>
      <c r="R53" s="2">
        <v>37.236090876333797</v>
      </c>
      <c r="S53" s="2">
        <v>1.9018824417079399E-2</v>
      </c>
      <c r="U53">
        <f t="shared" si="2"/>
        <v>0</v>
      </c>
    </row>
    <row r="54" spans="1:21" x14ac:dyDescent="0.25">
      <c r="A54" s="5"/>
      <c r="B54" s="5" t="b">
        <v>0</v>
      </c>
      <c r="C54" s="5" t="s">
        <v>159</v>
      </c>
      <c r="D54" s="3">
        <v>43406.592337962997</v>
      </c>
      <c r="E54" s="1" t="s">
        <v>33</v>
      </c>
      <c r="F54" s="2" t="s">
        <v>178</v>
      </c>
      <c r="G54" s="5" t="s">
        <v>11</v>
      </c>
      <c r="H54" s="4">
        <v>246891.155</v>
      </c>
      <c r="I54" s="4">
        <v>1.16242568024352</v>
      </c>
      <c r="J54" s="4">
        <v>1.6632028996197601</v>
      </c>
      <c r="K54" s="2">
        <v>2058884.2960000001</v>
      </c>
      <c r="L54" s="2">
        <v>1.01645569621196</v>
      </c>
      <c r="M54" s="2">
        <v>129.911673484338</v>
      </c>
      <c r="N54" s="4">
        <v>464908.27600000001</v>
      </c>
      <c r="O54" s="4">
        <v>0.95099647554661704</v>
      </c>
      <c r="P54" s="4">
        <v>96.848203708930996</v>
      </c>
      <c r="Q54" s="2">
        <v>780437.76899999997</v>
      </c>
      <c r="R54" s="2">
        <v>1.07407746079289</v>
      </c>
      <c r="S54" s="2">
        <v>96.902294088905805</v>
      </c>
      <c r="T54">
        <f t="shared" si="1"/>
        <v>245941.04749999999</v>
      </c>
      <c r="U54">
        <f t="shared" si="2"/>
        <v>244935.76002477657</v>
      </c>
    </row>
    <row r="55" spans="1:21" x14ac:dyDescent="0.25">
      <c r="A55" s="5"/>
      <c r="B55" s="5" t="b">
        <v>0</v>
      </c>
      <c r="C55" s="5" t="s">
        <v>168</v>
      </c>
      <c r="D55" s="3">
        <v>43406.5945601852</v>
      </c>
      <c r="E55" s="1" t="s">
        <v>33</v>
      </c>
      <c r="F55" s="2" t="s">
        <v>178</v>
      </c>
      <c r="G55" s="5" t="s">
        <v>23</v>
      </c>
      <c r="H55" s="4">
        <v>944.101</v>
      </c>
      <c r="I55" s="4">
        <v>14.9148560939718</v>
      </c>
      <c r="J55" s="4" t="s">
        <v>39</v>
      </c>
      <c r="K55" s="2">
        <v>645.75</v>
      </c>
      <c r="L55" s="2">
        <v>14.158231879744401</v>
      </c>
      <c r="M55" s="2">
        <v>4.0745593774013197E-2</v>
      </c>
      <c r="N55" s="4">
        <v>64.072000000000003</v>
      </c>
      <c r="O55" s="4">
        <v>46.119487248758603</v>
      </c>
      <c r="P55" s="4">
        <v>1.33472739212727E-2</v>
      </c>
      <c r="Q55" s="2">
        <v>140.161</v>
      </c>
      <c r="R55" s="2">
        <v>28.572697098120699</v>
      </c>
      <c r="S55" s="2">
        <v>1.74029538052702E-2</v>
      </c>
      <c r="U55">
        <f t="shared" si="2"/>
        <v>0</v>
      </c>
    </row>
    <row r="56" spans="1:21" x14ac:dyDescent="0.25">
      <c r="A56" s="5"/>
      <c r="B56" s="5" t="b">
        <v>0</v>
      </c>
      <c r="C56" s="5" t="s">
        <v>190</v>
      </c>
      <c r="D56" s="3">
        <v>43406.596759259301</v>
      </c>
      <c r="E56" s="1" t="s">
        <v>33</v>
      </c>
      <c r="F56" s="2" t="s">
        <v>178</v>
      </c>
      <c r="G56" s="5" t="s">
        <v>203</v>
      </c>
      <c r="H56" s="4">
        <v>93630.407999999996</v>
      </c>
      <c r="I56" s="4">
        <v>1.1751099064852699</v>
      </c>
      <c r="J56" s="4">
        <v>0.61848386047916903</v>
      </c>
      <c r="K56" s="2">
        <v>2064470.875</v>
      </c>
      <c r="L56" s="2">
        <v>0.791313485839371</v>
      </c>
      <c r="M56" s="2">
        <v>130.26417596752901</v>
      </c>
      <c r="N56" s="4">
        <v>468097.97700000001</v>
      </c>
      <c r="O56" s="4">
        <v>0.86630992612195801</v>
      </c>
      <c r="P56" s="4">
        <v>97.512672009810601</v>
      </c>
      <c r="Q56" s="2">
        <v>779146.897</v>
      </c>
      <c r="R56" s="2">
        <v>0.54396603755055795</v>
      </c>
      <c r="S56" s="2">
        <v>96.742014226572294</v>
      </c>
      <c r="T56">
        <f t="shared" si="1"/>
        <v>92695.315999999992</v>
      </c>
      <c r="U56">
        <f t="shared" si="2"/>
        <v>92066.608956086478</v>
      </c>
    </row>
    <row r="57" spans="1:21" x14ac:dyDescent="0.25">
      <c r="A57" s="5"/>
      <c r="B57" s="5" t="b">
        <v>0</v>
      </c>
      <c r="C57" s="5" t="s">
        <v>13</v>
      </c>
      <c r="D57" s="3">
        <v>43406.598981481497</v>
      </c>
      <c r="E57" s="1" t="s">
        <v>33</v>
      </c>
      <c r="F57" s="2" t="s">
        <v>178</v>
      </c>
      <c r="G57" s="5" t="s">
        <v>23</v>
      </c>
      <c r="H57" s="4">
        <v>926.08299999999997</v>
      </c>
      <c r="I57" s="4">
        <v>10.8867129643645</v>
      </c>
      <c r="J57" s="4" t="s">
        <v>39</v>
      </c>
      <c r="K57" s="2">
        <v>560.65599999999995</v>
      </c>
      <c r="L57" s="2">
        <v>18.709057378318601</v>
      </c>
      <c r="M57" s="2">
        <v>3.5376324619377703E-2</v>
      </c>
      <c r="N57" s="4">
        <v>80.093000000000004</v>
      </c>
      <c r="O57" s="4">
        <v>40.827123096070501</v>
      </c>
      <c r="P57" s="4">
        <v>1.6684717351986698E-2</v>
      </c>
      <c r="Q57" s="2">
        <v>117.133</v>
      </c>
      <c r="R57" s="2">
        <v>36.9382449305742</v>
      </c>
      <c r="S57" s="2">
        <v>1.45437046544525E-2</v>
      </c>
      <c r="U57">
        <f t="shared" si="2"/>
        <v>0</v>
      </c>
    </row>
    <row r="58" spans="1:21" x14ac:dyDescent="0.25">
      <c r="A58" s="5"/>
      <c r="B58" s="5" t="b">
        <v>0</v>
      </c>
      <c r="C58" s="5" t="s">
        <v>81</v>
      </c>
      <c r="D58" s="3">
        <v>43406.601180555597</v>
      </c>
      <c r="E58" s="1" t="s">
        <v>33</v>
      </c>
      <c r="F58" s="2" t="s">
        <v>178</v>
      </c>
      <c r="G58" s="5" t="s">
        <v>92</v>
      </c>
      <c r="H58" s="4">
        <v>39540.807999999997</v>
      </c>
      <c r="I58" s="4">
        <v>2.1583706636195199</v>
      </c>
      <c r="J58" s="4">
        <v>0.24977604686334001</v>
      </c>
      <c r="K58" s="2">
        <v>2046165.273</v>
      </c>
      <c r="L58" s="2">
        <v>0.75070657411578101</v>
      </c>
      <c r="M58" s="2">
        <v>129.10912738389601</v>
      </c>
      <c r="N58" s="4">
        <v>462979.571</v>
      </c>
      <c r="O58" s="4">
        <v>0.95469705232292801</v>
      </c>
      <c r="P58" s="4">
        <v>96.446422057845894</v>
      </c>
      <c r="Q58" s="2">
        <v>775143.18400000001</v>
      </c>
      <c r="R58" s="2">
        <v>0.52407096799346897</v>
      </c>
      <c r="S58" s="2">
        <v>96.244897108482704</v>
      </c>
      <c r="T58">
        <f t="shared" si="1"/>
        <v>38762.902499999997</v>
      </c>
      <c r="U58">
        <f t="shared" si="2"/>
        <v>38844.425033551299</v>
      </c>
    </row>
    <row r="59" spans="1:21" x14ac:dyDescent="0.25">
      <c r="A59" s="5"/>
      <c r="B59" s="5" t="b">
        <v>0</v>
      </c>
      <c r="C59" s="5" t="s">
        <v>129</v>
      </c>
      <c r="D59" s="3">
        <v>43406.603402777801</v>
      </c>
      <c r="E59" s="1" t="s">
        <v>33</v>
      </c>
      <c r="F59" s="2" t="s">
        <v>178</v>
      </c>
      <c r="G59" s="5" t="s">
        <v>23</v>
      </c>
      <c r="H59" s="4">
        <v>629.72799999999995</v>
      </c>
      <c r="I59" s="4">
        <v>16.614077654566302</v>
      </c>
      <c r="J59" s="4" t="s">
        <v>39</v>
      </c>
      <c r="K59" s="2">
        <v>506.58100000000002</v>
      </c>
      <c r="L59" s="2">
        <v>19.658198415686901</v>
      </c>
      <c r="M59" s="2">
        <v>3.1964295222041597E-2</v>
      </c>
      <c r="N59" s="4">
        <v>67.076999999999998</v>
      </c>
      <c r="O59" s="4">
        <v>56.7489553585823</v>
      </c>
      <c r="P59" s="4">
        <v>1.39732659011301E-2</v>
      </c>
      <c r="Q59" s="2">
        <v>118.13500000000001</v>
      </c>
      <c r="R59" s="2">
        <v>30.370779551763601</v>
      </c>
      <c r="S59" s="2">
        <v>1.46681170067679E-2</v>
      </c>
      <c r="U59">
        <f t="shared" si="2"/>
        <v>0</v>
      </c>
    </row>
    <row r="60" spans="1:21" x14ac:dyDescent="0.25">
      <c r="A60" s="5"/>
      <c r="B60" s="5" t="b">
        <v>0</v>
      </c>
      <c r="C60" s="5" t="s">
        <v>135</v>
      </c>
      <c r="D60" s="3">
        <v>43406.605590277803</v>
      </c>
      <c r="E60" s="1" t="s">
        <v>33</v>
      </c>
      <c r="F60" s="2" t="s">
        <v>178</v>
      </c>
      <c r="G60" s="5" t="s">
        <v>149</v>
      </c>
      <c r="H60" s="4">
        <v>21128.791000000001</v>
      </c>
      <c r="I60" s="4">
        <v>1.83379942687276</v>
      </c>
      <c r="J60" s="4">
        <v>0.12426847179664501</v>
      </c>
      <c r="K60" s="2">
        <v>2060351.6310000001</v>
      </c>
      <c r="L60" s="2">
        <v>0.67960083853958098</v>
      </c>
      <c r="M60" s="2">
        <v>130.00425952512799</v>
      </c>
      <c r="N60" s="4">
        <v>466130.30499999999</v>
      </c>
      <c r="O60" s="4">
        <v>1.2451867568566899</v>
      </c>
      <c r="P60" s="4">
        <v>97.102772878033605</v>
      </c>
      <c r="Q60" s="2">
        <v>779191.96100000001</v>
      </c>
      <c r="R60" s="2">
        <v>0.89397514775588605</v>
      </c>
      <c r="S60" s="2">
        <v>96.747609554161897</v>
      </c>
      <c r="T60">
        <f t="shared" si="1"/>
        <v>20476.532999999999</v>
      </c>
      <c r="U60">
        <f t="shared" si="2"/>
        <v>20378.311577119424</v>
      </c>
    </row>
    <row r="61" spans="1:21" x14ac:dyDescent="0.25">
      <c r="A61" s="5"/>
      <c r="B61" s="5" t="b">
        <v>0</v>
      </c>
      <c r="C61" s="5" t="s">
        <v>20</v>
      </c>
      <c r="D61" s="3">
        <v>43406.607812499999</v>
      </c>
      <c r="E61" s="1" t="s">
        <v>33</v>
      </c>
      <c r="F61" s="2" t="s">
        <v>178</v>
      </c>
      <c r="G61" s="5" t="s">
        <v>23</v>
      </c>
      <c r="H61" s="4">
        <v>674.78800000000001</v>
      </c>
      <c r="I61" s="4">
        <v>9.3616881765742797</v>
      </c>
      <c r="J61" s="4" t="s">
        <v>39</v>
      </c>
      <c r="K61" s="2">
        <v>652.75199999999995</v>
      </c>
      <c r="L61" s="2">
        <v>16.767170723997001</v>
      </c>
      <c r="M61" s="2">
        <v>4.11874066235767E-2</v>
      </c>
      <c r="N61" s="4">
        <v>102.11799999999999</v>
      </c>
      <c r="O61" s="4">
        <v>44.280985366906698</v>
      </c>
      <c r="P61" s="4">
        <v>2.1272894841623799E-2</v>
      </c>
      <c r="Q61" s="2">
        <v>127.146</v>
      </c>
      <c r="R61" s="2">
        <v>49.391515420121102</v>
      </c>
      <c r="S61" s="2">
        <v>1.5786959029436699E-2</v>
      </c>
      <c r="U61">
        <f t="shared" si="2"/>
        <v>0</v>
      </c>
    </row>
    <row r="62" spans="1:21" x14ac:dyDescent="0.25">
      <c r="A62" s="5"/>
      <c r="B62" s="5" t="b">
        <v>0</v>
      </c>
      <c r="C62" s="5" t="s">
        <v>12</v>
      </c>
      <c r="D62" s="3">
        <v>43406.61</v>
      </c>
      <c r="E62" s="1" t="s">
        <v>33</v>
      </c>
      <c r="F62" s="2" t="s">
        <v>178</v>
      </c>
      <c r="G62" s="5" t="s">
        <v>70</v>
      </c>
      <c r="H62" s="4">
        <v>13398.370999999999</v>
      </c>
      <c r="I62" s="4">
        <v>2.5524652928579399</v>
      </c>
      <c r="J62" s="4">
        <v>7.1573198462546506E-2</v>
      </c>
      <c r="K62" s="2">
        <v>2058807.3430000001</v>
      </c>
      <c r="L62" s="2">
        <v>0.49536363843521403</v>
      </c>
      <c r="M62" s="2">
        <v>129.906817896761</v>
      </c>
      <c r="N62" s="4">
        <v>466506.79599999997</v>
      </c>
      <c r="O62" s="4">
        <v>0.96615279858515402</v>
      </c>
      <c r="P62" s="4">
        <v>97.181202277863306</v>
      </c>
      <c r="Q62" s="2">
        <v>777413.54599999997</v>
      </c>
      <c r="R62" s="2">
        <v>0.70283134028610805</v>
      </c>
      <c r="S62" s="2">
        <v>96.526794390945298</v>
      </c>
      <c r="T62">
        <f t="shared" si="1"/>
        <v>12741.107999999998</v>
      </c>
      <c r="U62">
        <f t="shared" si="2"/>
        <v>12689.502826378082</v>
      </c>
    </row>
    <row r="63" spans="1:21" x14ac:dyDescent="0.25">
      <c r="A63" s="5"/>
      <c r="B63" s="5" t="b">
        <v>0</v>
      </c>
      <c r="C63" s="5" t="s">
        <v>16</v>
      </c>
      <c r="D63" s="3">
        <v>43406.612222222197</v>
      </c>
      <c r="E63" s="1" t="s">
        <v>33</v>
      </c>
      <c r="F63" s="2" t="s">
        <v>178</v>
      </c>
      <c r="G63" s="5" t="s">
        <v>23</v>
      </c>
      <c r="H63" s="4">
        <v>639.73800000000006</v>
      </c>
      <c r="I63" s="4">
        <v>12.310142638838601</v>
      </c>
      <c r="J63" s="4" t="s">
        <v>39</v>
      </c>
      <c r="K63" s="2">
        <v>682.79399999999998</v>
      </c>
      <c r="L63" s="2">
        <v>13.001425721426401</v>
      </c>
      <c r="M63" s="2">
        <v>4.3082999543683401E-2</v>
      </c>
      <c r="N63" s="4">
        <v>91.103999999999999</v>
      </c>
      <c r="O63" s="4">
        <v>42.859378407335299</v>
      </c>
      <c r="P63" s="4">
        <v>1.8978493621607299E-2</v>
      </c>
      <c r="Q63" s="2">
        <v>151.17400000000001</v>
      </c>
      <c r="R63" s="2">
        <v>40.759276388042998</v>
      </c>
      <c r="S63" s="2">
        <v>1.87703722045213E-2</v>
      </c>
      <c r="U63">
        <f t="shared" si="2"/>
        <v>0</v>
      </c>
    </row>
    <row r="64" spans="1:21" x14ac:dyDescent="0.25">
      <c r="A64" s="5"/>
      <c r="B64" s="5" t="b">
        <v>0</v>
      </c>
      <c r="C64" s="5" t="s">
        <v>218</v>
      </c>
      <c r="D64" s="3">
        <v>43406.614421296297</v>
      </c>
      <c r="E64" s="1" t="s">
        <v>33</v>
      </c>
      <c r="F64" s="2" t="s">
        <v>178</v>
      </c>
      <c r="G64" s="5" t="s">
        <v>213</v>
      </c>
      <c r="H64" s="4">
        <v>30570.5</v>
      </c>
      <c r="I64" s="4">
        <v>1.95252225833521</v>
      </c>
      <c r="J64" s="4">
        <v>0.18862893817441301</v>
      </c>
      <c r="K64" s="2">
        <v>2050760.297</v>
      </c>
      <c r="L64" s="2">
        <v>0.99753434284945997</v>
      </c>
      <c r="M64" s="2">
        <v>129.39906463714499</v>
      </c>
      <c r="N64" s="4">
        <v>466277.67</v>
      </c>
      <c r="O64" s="4">
        <v>1.10485153150483</v>
      </c>
      <c r="P64" s="4">
        <v>97.133471483062394</v>
      </c>
      <c r="Q64" s="2">
        <v>778272.01199999999</v>
      </c>
      <c r="R64" s="2">
        <v>0.57740050484920002</v>
      </c>
      <c r="S64" s="2">
        <v>96.633384984201598</v>
      </c>
      <c r="T64">
        <f t="shared" si="1"/>
        <v>29895.217000000001</v>
      </c>
      <c r="U64">
        <f t="shared" si="2"/>
        <v>29890.964423817954</v>
      </c>
    </row>
    <row r="65" spans="1:21" x14ac:dyDescent="0.25">
      <c r="A65" s="5"/>
      <c r="B65" s="5" t="b">
        <v>0</v>
      </c>
      <c r="C65" s="5" t="s">
        <v>100</v>
      </c>
      <c r="D65" s="3">
        <v>43406.6166435185</v>
      </c>
      <c r="E65" s="1" t="s">
        <v>33</v>
      </c>
      <c r="F65" s="2" t="s">
        <v>178</v>
      </c>
      <c r="G65" s="5" t="s">
        <v>23</v>
      </c>
      <c r="H65" s="4">
        <v>710.82799999999997</v>
      </c>
      <c r="I65" s="4">
        <v>8.7334663597093805</v>
      </c>
      <c r="J65" s="4" t="s">
        <v>39</v>
      </c>
      <c r="K65" s="2">
        <v>718.83399999999995</v>
      </c>
      <c r="L65" s="2">
        <v>20.905118607514499</v>
      </c>
      <c r="M65" s="2">
        <v>4.53570548276407E-2</v>
      </c>
      <c r="N65" s="4">
        <v>117.13500000000001</v>
      </c>
      <c r="O65" s="4">
        <v>45.056044894051603</v>
      </c>
      <c r="P65" s="4">
        <v>2.4401188206521901E-2</v>
      </c>
      <c r="Q65" s="2">
        <v>177.20699999999999</v>
      </c>
      <c r="R65" s="2">
        <v>37.575367088661302</v>
      </c>
      <c r="S65" s="2">
        <v>2.2002734248261002E-2</v>
      </c>
      <c r="U65">
        <f t="shared" si="2"/>
        <v>0</v>
      </c>
    </row>
    <row r="66" spans="1:21" x14ac:dyDescent="0.25">
      <c r="A66" s="5"/>
      <c r="B66" s="5" t="b">
        <v>0</v>
      </c>
      <c r="C66" s="5" t="s">
        <v>46</v>
      </c>
      <c r="D66" s="3">
        <v>43406.618842592601</v>
      </c>
      <c r="E66" s="1" t="s">
        <v>33</v>
      </c>
      <c r="F66" s="2" t="s">
        <v>178</v>
      </c>
      <c r="G66" s="5" t="s">
        <v>76</v>
      </c>
      <c r="H66" s="4">
        <v>38700.800999999999</v>
      </c>
      <c r="I66" s="4">
        <v>1.97894445846189</v>
      </c>
      <c r="J66" s="4">
        <v>0.24405004511084</v>
      </c>
      <c r="K66" s="2">
        <v>2064940.1969999999</v>
      </c>
      <c r="L66" s="2">
        <v>1.1780723636589401</v>
      </c>
      <c r="M66" s="2">
        <v>130.293789290891</v>
      </c>
      <c r="N66" s="4">
        <v>467185.25099999999</v>
      </c>
      <c r="O66" s="4">
        <v>0.81452459611821404</v>
      </c>
      <c r="P66" s="4">
        <v>97.322535851472097</v>
      </c>
      <c r="Q66" s="2">
        <v>778127.29200000002</v>
      </c>
      <c r="R66" s="2">
        <v>0.91028887799290503</v>
      </c>
      <c r="S66" s="2">
        <v>96.615415966609703</v>
      </c>
      <c r="T66">
        <f t="shared" si="1"/>
        <v>38019.0095</v>
      </c>
      <c r="U66">
        <f t="shared" si="2"/>
        <v>37752.562735209642</v>
      </c>
    </row>
    <row r="67" spans="1:21" x14ac:dyDescent="0.25">
      <c r="A67" s="5"/>
      <c r="B67" s="5" t="b">
        <v>0</v>
      </c>
      <c r="C67" s="5" t="s">
        <v>115</v>
      </c>
      <c r="D67" s="3">
        <v>43406.621053240699</v>
      </c>
      <c r="E67" s="1" t="s">
        <v>33</v>
      </c>
      <c r="F67" s="2" t="s">
        <v>178</v>
      </c>
      <c r="G67" s="5" t="s">
        <v>23</v>
      </c>
      <c r="H67" s="4">
        <v>652.755</v>
      </c>
      <c r="I67" s="4">
        <v>16.164419319681901</v>
      </c>
      <c r="J67" s="4" t="s">
        <v>39</v>
      </c>
      <c r="K67" s="2">
        <v>685.79300000000001</v>
      </c>
      <c r="L67" s="2">
        <v>15.5762224072308</v>
      </c>
      <c r="M67" s="2">
        <v>4.32722307256087E-2</v>
      </c>
      <c r="N67" s="4">
        <v>120.13800000000001</v>
      </c>
      <c r="O67" s="4">
        <v>49.537254242431999</v>
      </c>
      <c r="P67" s="4">
        <v>2.5026763552782098E-2</v>
      </c>
      <c r="Q67" s="2">
        <v>195.22499999999999</v>
      </c>
      <c r="R67" s="2">
        <v>26.399970227670199</v>
      </c>
      <c r="S67" s="2">
        <v>2.4239921637501698E-2</v>
      </c>
      <c r="U67">
        <f t="shared" si="2"/>
        <v>0</v>
      </c>
    </row>
    <row r="68" spans="1:21" x14ac:dyDescent="0.25">
      <c r="A68" s="5"/>
      <c r="B68" s="5" t="b">
        <v>0</v>
      </c>
      <c r="C68" s="5" t="s">
        <v>189</v>
      </c>
      <c r="D68" s="3">
        <v>43406.623240740701</v>
      </c>
      <c r="E68" s="1" t="s">
        <v>33</v>
      </c>
      <c r="F68" s="2" t="s">
        <v>178</v>
      </c>
      <c r="G68" s="5" t="s">
        <v>222</v>
      </c>
      <c r="H68" s="4">
        <v>468614.06599999999</v>
      </c>
      <c r="I68" s="4">
        <v>0.72319156340695101</v>
      </c>
      <c r="J68" s="4">
        <v>3.1746019438601798</v>
      </c>
      <c r="K68" s="2">
        <v>2050995.5090000001</v>
      </c>
      <c r="L68" s="2">
        <v>1.1473826687100599</v>
      </c>
      <c r="M68" s="2">
        <v>129.41390606587601</v>
      </c>
      <c r="N68" s="4">
        <v>462066.46100000001</v>
      </c>
      <c r="O68" s="4">
        <v>1.0971682846937401</v>
      </c>
      <c r="P68" s="4">
        <v>96.256205905856604</v>
      </c>
      <c r="Q68" s="2">
        <v>773340.40700000001</v>
      </c>
      <c r="R68" s="2">
        <v>0.92320261557121697</v>
      </c>
      <c r="S68" s="2">
        <v>96.021057061306905</v>
      </c>
      <c r="T68">
        <f t="shared" si="1"/>
        <v>467947.29399999999</v>
      </c>
      <c r="U68">
        <f t="shared" si="2"/>
        <v>467827.0713491693</v>
      </c>
    </row>
    <row r="69" spans="1:21" x14ac:dyDescent="0.25">
      <c r="A69" s="5"/>
      <c r="B69" s="5" t="b">
        <v>0</v>
      </c>
      <c r="C69" s="5" t="s">
        <v>225</v>
      </c>
      <c r="D69" s="3">
        <v>43406.6254513889</v>
      </c>
      <c r="E69" s="1" t="s">
        <v>33</v>
      </c>
      <c r="F69" s="2" t="s">
        <v>178</v>
      </c>
      <c r="G69" s="5" t="s">
        <v>23</v>
      </c>
      <c r="H69" s="4">
        <v>680.78899999999999</v>
      </c>
      <c r="I69" s="4">
        <v>11.7853442146309</v>
      </c>
      <c r="J69" s="4" t="s">
        <v>39</v>
      </c>
      <c r="K69" s="2">
        <v>703.82399999999996</v>
      </c>
      <c r="L69" s="2">
        <v>18.668583463295199</v>
      </c>
      <c r="M69" s="2">
        <v>4.4409952446614102E-2</v>
      </c>
      <c r="N69" s="4">
        <v>79.09</v>
      </c>
      <c r="O69" s="4">
        <v>40.2286734930751</v>
      </c>
      <c r="P69" s="4">
        <v>1.6475775602969402E-2</v>
      </c>
      <c r="Q69" s="2">
        <v>173.2</v>
      </c>
      <c r="R69" s="2">
        <v>34.257685574572399</v>
      </c>
      <c r="S69" s="2">
        <v>2.15052090030236E-2</v>
      </c>
      <c r="U69">
        <f t="shared" si="2"/>
        <v>0</v>
      </c>
    </row>
    <row r="70" spans="1:21" x14ac:dyDescent="0.25">
      <c r="A70" s="5"/>
      <c r="B70" s="5" t="b">
        <v>0</v>
      </c>
      <c r="C70" s="5" t="s">
        <v>31</v>
      </c>
      <c r="D70" s="3">
        <v>43406.627638888902</v>
      </c>
      <c r="E70" s="1" t="s">
        <v>33</v>
      </c>
      <c r="F70" s="2" t="s">
        <v>178</v>
      </c>
      <c r="G70" s="5" t="s">
        <v>214</v>
      </c>
      <c r="H70" s="4">
        <v>1164665.6100000001</v>
      </c>
      <c r="I70" s="4">
        <v>0.73821490739920503</v>
      </c>
      <c r="J70" s="4">
        <v>7.9193152150280604</v>
      </c>
      <c r="K70" s="2">
        <v>2074408.398</v>
      </c>
      <c r="L70" s="2">
        <v>0.87953993470968295</v>
      </c>
      <c r="M70" s="2">
        <v>130.89121472134599</v>
      </c>
      <c r="N70" s="4">
        <v>467001.75400000002</v>
      </c>
      <c r="O70" s="4">
        <v>0.836063268001494</v>
      </c>
      <c r="P70" s="4">
        <v>97.284310343875404</v>
      </c>
      <c r="Q70" s="2">
        <v>776919.07499999995</v>
      </c>
      <c r="R70" s="2">
        <v>0.87067371866016796</v>
      </c>
      <c r="S70" s="2">
        <v>96.465398881702001</v>
      </c>
      <c r="T70">
        <f t="shared" si="1"/>
        <v>1163927.2505000001</v>
      </c>
      <c r="U70">
        <f t="shared" si="2"/>
        <v>1150494.8861941018</v>
      </c>
    </row>
    <row r="71" spans="1:21" x14ac:dyDescent="0.25">
      <c r="A71" s="5"/>
      <c r="B71" s="5" t="b">
        <v>0</v>
      </c>
      <c r="C71" s="5" t="s">
        <v>21</v>
      </c>
      <c r="D71" s="3">
        <v>43406.629872685196</v>
      </c>
      <c r="E71" s="1" t="s">
        <v>33</v>
      </c>
      <c r="F71" s="2" t="s">
        <v>178</v>
      </c>
      <c r="G71" s="5" t="s">
        <v>23</v>
      </c>
      <c r="H71" s="4">
        <v>795.93</v>
      </c>
      <c r="I71" s="4">
        <v>10.969410917267201</v>
      </c>
      <c r="J71" s="4" t="s">
        <v>39</v>
      </c>
      <c r="K71" s="2">
        <v>767.89099999999996</v>
      </c>
      <c r="L71" s="2">
        <v>16.8657587622012</v>
      </c>
      <c r="M71" s="2">
        <v>4.8452457992598903E-2</v>
      </c>
      <c r="N71" s="4">
        <v>110.127</v>
      </c>
      <c r="O71" s="4">
        <v>44.948698303869797</v>
      </c>
      <c r="P71" s="4">
        <v>2.2941304081782899E-2</v>
      </c>
      <c r="Q71" s="2">
        <v>166.19</v>
      </c>
      <c r="R71" s="2">
        <v>31.2637836369532</v>
      </c>
      <c r="S71" s="2">
        <v>2.0634819192912799E-2</v>
      </c>
      <c r="U71">
        <f t="shared" si="2"/>
        <v>0</v>
      </c>
    </row>
    <row r="72" spans="1:21" x14ac:dyDescent="0.25">
      <c r="A72" s="5"/>
      <c r="B72" s="5" t="b">
        <v>0</v>
      </c>
      <c r="C72" s="5" t="s">
        <v>183</v>
      </c>
      <c r="D72" s="3">
        <v>43406.632060185198</v>
      </c>
      <c r="E72" s="1" t="s">
        <v>33</v>
      </c>
      <c r="F72" s="2" t="s">
        <v>178</v>
      </c>
      <c r="G72" s="5" t="s">
        <v>153</v>
      </c>
      <c r="H72" s="4">
        <v>748530.10900000005</v>
      </c>
      <c r="I72" s="4">
        <v>1.1503069725577699</v>
      </c>
      <c r="J72" s="4">
        <v>5.08268098697613</v>
      </c>
      <c r="K72" s="2">
        <v>2067781.7860000001</v>
      </c>
      <c r="L72" s="2">
        <v>0.47587474621820702</v>
      </c>
      <c r="M72" s="2">
        <v>130.47308813884499</v>
      </c>
      <c r="N72" s="4">
        <v>462754.59</v>
      </c>
      <c r="O72" s="4">
        <v>1.19442521259292</v>
      </c>
      <c r="P72" s="4">
        <v>96.399554736175205</v>
      </c>
      <c r="Q72" s="2">
        <v>773833.55</v>
      </c>
      <c r="R72" s="2">
        <v>0.98249068545238405</v>
      </c>
      <c r="S72" s="2">
        <v>96.082287680725997</v>
      </c>
      <c r="T72">
        <f t="shared" ref="T72:T126" si="3">H72-((H71+H73)/2)</f>
        <v>747752.7030000001</v>
      </c>
      <c r="U72">
        <f t="shared" si="2"/>
        <v>741491.88841257698</v>
      </c>
    </row>
    <row r="73" spans="1:21" x14ac:dyDescent="0.25">
      <c r="A73" s="5"/>
      <c r="B73" s="5" t="b">
        <v>0</v>
      </c>
      <c r="C73" s="5" t="s">
        <v>171</v>
      </c>
      <c r="D73" s="3">
        <v>43406.634270833303</v>
      </c>
      <c r="E73" s="1" t="s">
        <v>33</v>
      </c>
      <c r="F73" s="2" t="s">
        <v>178</v>
      </c>
      <c r="G73" s="5" t="s">
        <v>23</v>
      </c>
      <c r="H73" s="4">
        <v>758.88199999999995</v>
      </c>
      <c r="I73" s="4">
        <v>12.3413729072042</v>
      </c>
      <c r="J73" s="4" t="s">
        <v>39</v>
      </c>
      <c r="K73" s="2">
        <v>832.97400000000005</v>
      </c>
      <c r="L73" s="2">
        <v>17.024937111889301</v>
      </c>
      <c r="M73" s="2">
        <v>5.2559071201416799E-2</v>
      </c>
      <c r="N73" s="4">
        <v>134.15600000000001</v>
      </c>
      <c r="O73" s="4">
        <v>37.429509208562202</v>
      </c>
      <c r="P73" s="4">
        <v>2.7946948435857401E-2</v>
      </c>
      <c r="Q73" s="2">
        <v>208.239</v>
      </c>
      <c r="R73" s="2">
        <v>33.1394184095508</v>
      </c>
      <c r="S73" s="2">
        <v>2.5855792249310901E-2</v>
      </c>
      <c r="U73">
        <f t="shared" si="2"/>
        <v>0</v>
      </c>
    </row>
    <row r="74" spans="1:21" x14ac:dyDescent="0.25">
      <c r="A74" s="5"/>
      <c r="B74" s="5" t="b">
        <v>0</v>
      </c>
      <c r="C74" s="5" t="s">
        <v>175</v>
      </c>
      <c r="D74" s="3">
        <v>43406.636458333298</v>
      </c>
      <c r="E74" s="1" t="s">
        <v>33</v>
      </c>
      <c r="F74" s="2" t="s">
        <v>178</v>
      </c>
      <c r="G74" s="5" t="s">
        <v>228</v>
      </c>
      <c r="H74" s="4">
        <v>374763.45899999997</v>
      </c>
      <c r="I74" s="4">
        <v>0.687055864402211</v>
      </c>
      <c r="J74" s="4">
        <v>2.5348587748685798</v>
      </c>
      <c r="K74" s="2">
        <v>2048759.4920000001</v>
      </c>
      <c r="L74" s="2">
        <v>0.92895137995344501</v>
      </c>
      <c r="M74" s="2">
        <v>129.27281765650099</v>
      </c>
      <c r="N74" s="4">
        <v>463566.57199999999</v>
      </c>
      <c r="O74" s="4">
        <v>0.45786750864146802</v>
      </c>
      <c r="P74" s="4">
        <v>96.5687042269534</v>
      </c>
      <c r="Q74" s="2">
        <v>771621.64300000004</v>
      </c>
      <c r="R74" s="2">
        <v>0.46438478642908199</v>
      </c>
      <c r="S74" s="2">
        <v>95.807648406301894</v>
      </c>
      <c r="T74">
        <f t="shared" si="3"/>
        <v>374044.125</v>
      </c>
      <c r="U74">
        <f t="shared" si="2"/>
        <v>374356.15451588581</v>
      </c>
    </row>
    <row r="75" spans="1:21" x14ac:dyDescent="0.25">
      <c r="A75" s="5"/>
      <c r="B75" s="5" t="b">
        <v>0</v>
      </c>
      <c r="C75" s="5" t="s">
        <v>223</v>
      </c>
      <c r="D75" s="3">
        <v>43406.6386921296</v>
      </c>
      <c r="E75" s="1" t="s">
        <v>33</v>
      </c>
      <c r="F75" s="2" t="s">
        <v>178</v>
      </c>
      <c r="G75" s="5" t="s">
        <v>23</v>
      </c>
      <c r="H75" s="4">
        <v>679.78599999999994</v>
      </c>
      <c r="I75" s="4">
        <v>14.3375505731043</v>
      </c>
      <c r="J75" s="4" t="s">
        <v>39</v>
      </c>
      <c r="K75" s="2">
        <v>692.79700000000003</v>
      </c>
      <c r="L75" s="2">
        <v>15.396710724424</v>
      </c>
      <c r="M75" s="2">
        <v>4.3714169771358898E-2</v>
      </c>
      <c r="N75" s="4">
        <v>79.090999999999994</v>
      </c>
      <c r="O75" s="4">
        <v>32.380911831925999</v>
      </c>
      <c r="P75" s="4">
        <v>1.6475983919768001E-2</v>
      </c>
      <c r="Q75" s="2">
        <v>169.19499999999999</v>
      </c>
      <c r="R75" s="2">
        <v>22.043021556764</v>
      </c>
      <c r="S75" s="2">
        <v>2.1007932085834801E-2</v>
      </c>
      <c r="U75">
        <f t="shared" si="2"/>
        <v>0</v>
      </c>
    </row>
    <row r="76" spans="1:21" x14ac:dyDescent="0.25">
      <c r="A76" s="5"/>
      <c r="B76" s="5" t="b">
        <v>0</v>
      </c>
      <c r="C76" s="5" t="s">
        <v>126</v>
      </c>
      <c r="D76" s="3">
        <v>43406.640879629602</v>
      </c>
      <c r="E76" s="1" t="s">
        <v>33</v>
      </c>
      <c r="F76" s="2" t="s">
        <v>178</v>
      </c>
      <c r="G76" s="5" t="s">
        <v>156</v>
      </c>
      <c r="H76" s="4">
        <v>175107.136</v>
      </c>
      <c r="I76" s="4">
        <v>1.40792102550759</v>
      </c>
      <c r="J76" s="4">
        <v>1.1738790980378</v>
      </c>
      <c r="K76" s="2">
        <v>2037732.81</v>
      </c>
      <c r="L76" s="2">
        <v>1.0787648516688599</v>
      </c>
      <c r="M76" s="2">
        <v>128.57705504643999</v>
      </c>
      <c r="N76" s="4">
        <v>460749.99099999998</v>
      </c>
      <c r="O76" s="4">
        <v>1.3067662591623701</v>
      </c>
      <c r="P76" s="4">
        <v>95.981963089975494</v>
      </c>
      <c r="Q76" s="2">
        <v>768378.32400000002</v>
      </c>
      <c r="R76" s="2">
        <v>0.91016965624256496</v>
      </c>
      <c r="S76" s="2">
        <v>95.404944867280705</v>
      </c>
      <c r="T76">
        <f t="shared" si="3"/>
        <v>174400.81349999999</v>
      </c>
      <c r="U76">
        <f t="shared" si="2"/>
        <v>175490.81323954143</v>
      </c>
    </row>
    <row r="77" spans="1:21" x14ac:dyDescent="0.25">
      <c r="A77" s="5"/>
      <c r="B77" s="5" t="b">
        <v>0</v>
      </c>
      <c r="C77" s="5" t="s">
        <v>127</v>
      </c>
      <c r="D77" s="3">
        <v>43406.643113425896</v>
      </c>
      <c r="E77" s="1" t="s">
        <v>33</v>
      </c>
      <c r="F77" s="2" t="s">
        <v>178</v>
      </c>
      <c r="G77" s="5" t="s">
        <v>23</v>
      </c>
      <c r="H77" s="4">
        <v>732.85900000000004</v>
      </c>
      <c r="I77" s="4">
        <v>13.273820860901401</v>
      </c>
      <c r="J77" s="4" t="s">
        <v>39</v>
      </c>
      <c r="K77" s="2">
        <v>838.98500000000001</v>
      </c>
      <c r="L77" s="2">
        <v>18.6895092536524</v>
      </c>
      <c r="M77" s="2">
        <v>5.2938353840480797E-2</v>
      </c>
      <c r="N77" s="4">
        <v>111.128</v>
      </c>
      <c r="O77" s="4">
        <v>37.6160784376045</v>
      </c>
      <c r="P77" s="4">
        <v>2.31498291972029E-2</v>
      </c>
      <c r="Q77" s="2">
        <v>176.202</v>
      </c>
      <c r="R77" s="2">
        <v>37.517541456511701</v>
      </c>
      <c r="S77" s="2">
        <v>2.18779494038728E-2</v>
      </c>
      <c r="U77">
        <f t="shared" si="2"/>
        <v>0</v>
      </c>
    </row>
    <row r="78" spans="1:21" x14ac:dyDescent="0.25">
      <c r="A78" s="5"/>
      <c r="B78" s="5" t="b">
        <v>0</v>
      </c>
      <c r="C78" s="5" t="s">
        <v>147</v>
      </c>
      <c r="D78" s="3">
        <v>43406.645312499997</v>
      </c>
      <c r="E78" s="1" t="s">
        <v>33</v>
      </c>
      <c r="F78" s="2" t="s">
        <v>178</v>
      </c>
      <c r="G78" s="5" t="s">
        <v>207</v>
      </c>
      <c r="H78" s="4">
        <v>82812.797000000006</v>
      </c>
      <c r="I78" s="4">
        <v>1.7111310403691</v>
      </c>
      <c r="J78" s="4">
        <v>0.54474440408909497</v>
      </c>
      <c r="K78" s="2">
        <v>2037550.7749999999</v>
      </c>
      <c r="L78" s="2">
        <v>0.75874930845591304</v>
      </c>
      <c r="M78" s="2">
        <v>128.56556898501901</v>
      </c>
      <c r="N78" s="4">
        <v>457585.72499999998</v>
      </c>
      <c r="O78" s="4">
        <v>0.76582983590429698</v>
      </c>
      <c r="P78" s="4">
        <v>95.322793326868805</v>
      </c>
      <c r="Q78" s="2">
        <v>766512.875</v>
      </c>
      <c r="R78" s="2">
        <v>1.0138469696527299</v>
      </c>
      <c r="S78" s="2">
        <v>95.173323212376005</v>
      </c>
      <c r="T78">
        <f t="shared" si="3"/>
        <v>82096.963000000003</v>
      </c>
      <c r="U78">
        <f t="shared" si="2"/>
        <v>82617.446894745633</v>
      </c>
    </row>
    <row r="79" spans="1:21" x14ac:dyDescent="0.25">
      <c r="A79" s="5"/>
      <c r="B79" s="5" t="b">
        <v>0</v>
      </c>
      <c r="C79" s="5" t="s">
        <v>68</v>
      </c>
      <c r="D79" s="3">
        <v>43406.6475347222</v>
      </c>
      <c r="E79" s="1" t="s">
        <v>33</v>
      </c>
      <c r="F79" s="2" t="s">
        <v>178</v>
      </c>
      <c r="G79" s="5" t="s">
        <v>23</v>
      </c>
      <c r="H79" s="4">
        <v>698.80899999999997</v>
      </c>
      <c r="I79" s="4">
        <v>16.977129631274099</v>
      </c>
      <c r="J79" s="4" t="s">
        <v>39</v>
      </c>
      <c r="K79" s="2">
        <v>901.04700000000003</v>
      </c>
      <c r="L79" s="2">
        <v>12.2276305774606</v>
      </c>
      <c r="M79" s="2">
        <v>5.6854347709319797E-2</v>
      </c>
      <c r="N79" s="4">
        <v>136.15799999999999</v>
      </c>
      <c r="O79" s="4">
        <v>35.212223487028503</v>
      </c>
      <c r="P79" s="4">
        <v>2.8363998666697501E-2</v>
      </c>
      <c r="Q79" s="2">
        <v>221.25299999999999</v>
      </c>
      <c r="R79" s="2">
        <v>43.162625516966202</v>
      </c>
      <c r="S79" s="2">
        <v>2.7471662861119999E-2</v>
      </c>
      <c r="U79">
        <f t="shared" si="2"/>
        <v>0</v>
      </c>
    </row>
    <row r="80" spans="1:21" x14ac:dyDescent="0.25">
      <c r="A80" s="5"/>
      <c r="B80" s="5" t="b">
        <v>0</v>
      </c>
      <c r="C80" s="5" t="s">
        <v>98</v>
      </c>
      <c r="D80" s="3">
        <v>43406.649722222202</v>
      </c>
      <c r="E80" s="1" t="s">
        <v>33</v>
      </c>
      <c r="F80" s="2" t="s">
        <v>178</v>
      </c>
      <c r="G80" s="5" t="s">
        <v>26</v>
      </c>
      <c r="H80" s="4">
        <v>40186.017</v>
      </c>
      <c r="I80" s="4">
        <v>2.6567303904597201</v>
      </c>
      <c r="J80" s="4">
        <v>0.25417418624161697</v>
      </c>
      <c r="K80" s="2">
        <v>2058665.233</v>
      </c>
      <c r="L80" s="2">
        <v>0.78653879637195001</v>
      </c>
      <c r="M80" s="2">
        <v>129.89785102671701</v>
      </c>
      <c r="N80" s="4">
        <v>462783.783</v>
      </c>
      <c r="O80" s="4">
        <v>0.65418135457692905</v>
      </c>
      <c r="P80" s="4">
        <v>96.405636128477397</v>
      </c>
      <c r="Q80" s="2">
        <v>772951.37</v>
      </c>
      <c r="R80" s="2">
        <v>0.91055430613032295</v>
      </c>
      <c r="S80" s="2">
        <v>95.972752661798197</v>
      </c>
      <c r="T80">
        <f t="shared" si="3"/>
        <v>39486.203999999998</v>
      </c>
      <c r="U80">
        <f t="shared" si="2"/>
        <v>39328.988148892611</v>
      </c>
    </row>
    <row r="81" spans="1:21" x14ac:dyDescent="0.25">
      <c r="A81" s="5"/>
      <c r="B81" s="5" t="b">
        <v>0</v>
      </c>
      <c r="C81" s="5" t="s">
        <v>87</v>
      </c>
      <c r="D81" s="3">
        <v>43406.651944444398</v>
      </c>
      <c r="E81" s="1" t="s">
        <v>33</v>
      </c>
      <c r="F81" s="2" t="s">
        <v>178</v>
      </c>
      <c r="G81" s="5" t="s">
        <v>23</v>
      </c>
      <c r="H81" s="4">
        <v>700.81700000000001</v>
      </c>
      <c r="I81" s="4">
        <v>25.7871422289778</v>
      </c>
      <c r="J81" s="4" t="s">
        <v>39</v>
      </c>
      <c r="K81" s="2">
        <v>933.09400000000005</v>
      </c>
      <c r="L81" s="2">
        <v>17.211235465187201</v>
      </c>
      <c r="M81" s="2">
        <v>5.8876452306572298E-2</v>
      </c>
      <c r="N81" s="4">
        <v>113.129</v>
      </c>
      <c r="O81" s="4">
        <v>43.960870679516802</v>
      </c>
      <c r="P81" s="4">
        <v>2.35666711112444E-2</v>
      </c>
      <c r="Q81" s="2">
        <v>183.209</v>
      </c>
      <c r="R81" s="2">
        <v>32.283071387337998</v>
      </c>
      <c r="S81" s="2">
        <v>2.27479667219108E-2</v>
      </c>
      <c r="U81">
        <f t="shared" si="2"/>
        <v>0</v>
      </c>
    </row>
    <row r="82" spans="1:21" x14ac:dyDescent="0.25">
      <c r="A82" s="5"/>
      <c r="B82" s="5" t="b">
        <v>0</v>
      </c>
      <c r="C82" s="5" t="s">
        <v>217</v>
      </c>
      <c r="D82" s="3">
        <v>43406.6541319444</v>
      </c>
      <c r="E82" s="1" t="s">
        <v>33</v>
      </c>
      <c r="F82" s="2" t="s">
        <v>178</v>
      </c>
      <c r="G82" s="5" t="s">
        <v>148</v>
      </c>
      <c r="H82" s="4">
        <v>40011.997000000003</v>
      </c>
      <c r="I82" s="4">
        <v>2.2479765822814399</v>
      </c>
      <c r="J82" s="4">
        <v>0.252987959430448</v>
      </c>
      <c r="K82" s="2">
        <v>2070136.9790000001</v>
      </c>
      <c r="L82" s="2">
        <v>0.75557617990140102</v>
      </c>
      <c r="M82" s="2">
        <v>130.621696326592</v>
      </c>
      <c r="N82" s="4">
        <v>466325.59499999997</v>
      </c>
      <c r="O82" s="4">
        <v>0.92391139873502703</v>
      </c>
      <c r="P82" s="4">
        <v>97.143455065636402</v>
      </c>
      <c r="Q82" s="2">
        <v>779697.22900000005</v>
      </c>
      <c r="R82" s="2">
        <v>0.76412253808269703</v>
      </c>
      <c r="S82" s="2">
        <v>96.810345662375198</v>
      </c>
      <c r="T82">
        <f t="shared" si="3"/>
        <v>39224.0815</v>
      </c>
      <c r="U82">
        <f t="shared" si="2"/>
        <v>38851.412934186999</v>
      </c>
    </row>
    <row r="83" spans="1:21" x14ac:dyDescent="0.25">
      <c r="A83" s="5"/>
      <c r="B83" s="5" t="b">
        <v>0</v>
      </c>
      <c r="C83" s="5" t="s">
        <v>158</v>
      </c>
      <c r="D83" s="3">
        <v>43406.656365740702</v>
      </c>
      <c r="E83" s="1" t="s">
        <v>33</v>
      </c>
      <c r="F83" s="2" t="s">
        <v>178</v>
      </c>
      <c r="G83" s="5" t="s">
        <v>23</v>
      </c>
      <c r="H83" s="4">
        <v>875.01400000000001</v>
      </c>
      <c r="I83" s="4">
        <v>20.0899201080971</v>
      </c>
      <c r="J83" s="4" t="s">
        <v>39</v>
      </c>
      <c r="K83" s="2">
        <v>1807.152</v>
      </c>
      <c r="L83" s="2">
        <v>8.2557577595993301</v>
      </c>
      <c r="M83" s="2">
        <v>0.114027845574751</v>
      </c>
      <c r="N83" s="4">
        <v>343.39499999999998</v>
      </c>
      <c r="O83" s="4">
        <v>12.8966927987264</v>
      </c>
      <c r="P83" s="4">
        <v>7.1534947062608004E-2</v>
      </c>
      <c r="Q83" s="2">
        <v>629.73599999999999</v>
      </c>
      <c r="R83" s="2">
        <v>16.648585549260702</v>
      </c>
      <c r="S83" s="2">
        <v>7.8190555985727994E-2</v>
      </c>
      <c r="U83">
        <f t="shared" si="2"/>
        <v>0</v>
      </c>
    </row>
    <row r="84" spans="1:21" x14ac:dyDescent="0.25">
      <c r="A84" s="5"/>
      <c r="B84" s="5" t="b">
        <v>0</v>
      </c>
      <c r="C84" s="5" t="s">
        <v>69</v>
      </c>
      <c r="D84" s="3">
        <v>43406.658553240697</v>
      </c>
      <c r="E84" s="1" t="s">
        <v>33</v>
      </c>
      <c r="F84" s="2" t="s">
        <v>178</v>
      </c>
      <c r="G84" s="5" t="s">
        <v>163</v>
      </c>
      <c r="H84" s="4">
        <v>30732.14</v>
      </c>
      <c r="I84" s="4">
        <v>2.2371812979261398</v>
      </c>
      <c r="J84" s="4">
        <v>0.18973077532966801</v>
      </c>
      <c r="K84" s="2">
        <v>2021329.713</v>
      </c>
      <c r="L84" s="2">
        <v>0.64513516166358997</v>
      </c>
      <c r="M84" s="2">
        <v>127.54205090087601</v>
      </c>
      <c r="N84" s="4">
        <v>451147.36700000003</v>
      </c>
      <c r="O84" s="4">
        <v>0.801251151294888</v>
      </c>
      <c r="P84" s="4">
        <v>93.981575199930106</v>
      </c>
      <c r="Q84" s="2">
        <v>755334.14800000004</v>
      </c>
      <c r="R84" s="2">
        <v>0.64183329432892799</v>
      </c>
      <c r="S84" s="2">
        <v>93.7853274818752</v>
      </c>
      <c r="T84">
        <f t="shared" si="3"/>
        <v>29976.767</v>
      </c>
      <c r="U84">
        <f t="shared" si="2"/>
        <v>30408.90281115134</v>
      </c>
    </row>
    <row r="85" spans="1:21" x14ac:dyDescent="0.25">
      <c r="A85" s="5"/>
      <c r="B85" s="5" t="b">
        <v>0</v>
      </c>
      <c r="C85" s="5" t="s">
        <v>25</v>
      </c>
      <c r="D85" s="3">
        <v>43406.660775463002</v>
      </c>
      <c r="E85" s="1" t="s">
        <v>33</v>
      </c>
      <c r="F85" s="2" t="s">
        <v>178</v>
      </c>
      <c r="G85" s="5" t="s">
        <v>23</v>
      </c>
      <c r="H85" s="4">
        <v>635.73199999999997</v>
      </c>
      <c r="I85" s="4">
        <v>20.7899185112298</v>
      </c>
      <c r="J85" s="4" t="s">
        <v>39</v>
      </c>
      <c r="K85" s="2">
        <v>907.05499999999995</v>
      </c>
      <c r="L85" s="2">
        <v>11.614240151747801</v>
      </c>
      <c r="M85" s="2">
        <v>5.7233441054103801E-2</v>
      </c>
      <c r="N85" s="4">
        <v>122.14100000000001</v>
      </c>
      <c r="O85" s="4">
        <v>36.820812212430504</v>
      </c>
      <c r="P85" s="4">
        <v>2.54440221004208E-2</v>
      </c>
      <c r="Q85" s="2">
        <v>237.27199999999999</v>
      </c>
      <c r="R85" s="2">
        <v>24.119711673639699</v>
      </c>
      <c r="S85" s="2">
        <v>2.94606463658512E-2</v>
      </c>
      <c r="U85">
        <f t="shared" si="2"/>
        <v>0</v>
      </c>
    </row>
    <row r="86" spans="1:21" x14ac:dyDescent="0.25">
      <c r="A86" s="5"/>
      <c r="B86" s="5" t="b">
        <v>0</v>
      </c>
      <c r="C86" s="5" t="s">
        <v>176</v>
      </c>
      <c r="D86" s="3">
        <v>43406.662974537001</v>
      </c>
      <c r="E86" s="1" t="s">
        <v>33</v>
      </c>
      <c r="F86" s="2" t="s">
        <v>178</v>
      </c>
      <c r="G86" s="5" t="s">
        <v>36</v>
      </c>
      <c r="H86" s="4">
        <v>48550.277000000002</v>
      </c>
      <c r="I86" s="4">
        <v>1.69838937365247</v>
      </c>
      <c r="J86" s="4">
        <v>0.311190100892757</v>
      </c>
      <c r="K86" s="2">
        <v>2032853.206</v>
      </c>
      <c r="L86" s="2">
        <v>0.67488839682492496</v>
      </c>
      <c r="M86" s="2">
        <v>128.26916133778801</v>
      </c>
      <c r="N86" s="4">
        <v>452530.84399999998</v>
      </c>
      <c r="O86" s="4">
        <v>0.88689645215970103</v>
      </c>
      <c r="P86" s="4">
        <v>94.269776699536493</v>
      </c>
      <c r="Q86" s="2">
        <v>756660.12300000002</v>
      </c>
      <c r="R86" s="2">
        <v>0.96351292037310199</v>
      </c>
      <c r="S86" s="2">
        <v>93.949965873952493</v>
      </c>
      <c r="T86">
        <f t="shared" si="3"/>
        <v>47885.5095</v>
      </c>
      <c r="U86">
        <f t="shared" si="2"/>
        <v>48300.453895494677</v>
      </c>
    </row>
    <row r="87" spans="1:21" x14ac:dyDescent="0.25">
      <c r="A87" s="5"/>
      <c r="B87" s="5" t="b">
        <v>0</v>
      </c>
      <c r="C87" s="5" t="s">
        <v>37</v>
      </c>
      <c r="D87" s="3">
        <v>43406.665208333303</v>
      </c>
      <c r="E87" s="1" t="s">
        <v>33</v>
      </c>
      <c r="F87" s="2" t="s">
        <v>178</v>
      </c>
      <c r="G87" s="5" t="s">
        <v>23</v>
      </c>
      <c r="H87" s="4">
        <v>693.803</v>
      </c>
      <c r="I87" s="4">
        <v>16.055247505500201</v>
      </c>
      <c r="J87" s="4" t="s">
        <v>39</v>
      </c>
      <c r="K87" s="2">
        <v>941.101</v>
      </c>
      <c r="L87" s="2">
        <v>16.940307410209702</v>
      </c>
      <c r="M87" s="2">
        <v>5.9381678739942101E-2</v>
      </c>
      <c r="N87" s="4">
        <v>138.15700000000001</v>
      </c>
      <c r="O87" s="4">
        <v>41.8097098701082</v>
      </c>
      <c r="P87" s="4">
        <v>2.8780423947141701E-2</v>
      </c>
      <c r="Q87" s="2">
        <v>221.255</v>
      </c>
      <c r="R87" s="2">
        <v>35.466539877894803</v>
      </c>
      <c r="S87" s="2">
        <v>2.7471911189168599E-2</v>
      </c>
      <c r="U87">
        <f t="shared" si="2"/>
        <v>0</v>
      </c>
    </row>
    <row r="88" spans="1:21" x14ac:dyDescent="0.25">
      <c r="A88" s="5"/>
      <c r="B88" s="5" t="b">
        <v>0</v>
      </c>
      <c r="C88" s="5" t="s">
        <v>204</v>
      </c>
      <c r="D88" s="3">
        <v>43406.667395833298</v>
      </c>
      <c r="E88" s="1" t="s">
        <v>33</v>
      </c>
      <c r="F88" s="2" t="s">
        <v>178</v>
      </c>
      <c r="G88" s="5" t="s">
        <v>84</v>
      </c>
      <c r="H88" s="4">
        <v>517640.17</v>
      </c>
      <c r="I88" s="4">
        <v>0.86102266017899398</v>
      </c>
      <c r="J88" s="4">
        <v>3.5087938701443901</v>
      </c>
      <c r="K88" s="2">
        <v>2028391.3970000001</v>
      </c>
      <c r="L88" s="2">
        <v>0.84539706913577695</v>
      </c>
      <c r="M88" s="2">
        <v>127.987629697042</v>
      </c>
      <c r="N88" s="4">
        <v>449489.48800000001</v>
      </c>
      <c r="O88" s="4">
        <v>0.88063806547843604</v>
      </c>
      <c r="P88" s="4">
        <v>93.636211154148398</v>
      </c>
      <c r="Q88" s="2">
        <v>751798.20200000005</v>
      </c>
      <c r="R88" s="2">
        <v>0.38738284549419599</v>
      </c>
      <c r="S88" s="2">
        <v>93.346290196924798</v>
      </c>
      <c r="T88">
        <f t="shared" si="3"/>
        <v>516925.34149999998</v>
      </c>
      <c r="U88">
        <f t="shared" si="2"/>
        <v>522551.59989585157</v>
      </c>
    </row>
    <row r="89" spans="1:21" x14ac:dyDescent="0.25">
      <c r="A89" s="5"/>
      <c r="B89" s="5" t="b">
        <v>0</v>
      </c>
      <c r="C89" s="5" t="s">
        <v>56</v>
      </c>
      <c r="D89" s="3">
        <v>43406.6696296296</v>
      </c>
      <c r="E89" s="1" t="s">
        <v>33</v>
      </c>
      <c r="F89" s="2" t="s">
        <v>178</v>
      </c>
      <c r="G89" s="5" t="s">
        <v>23</v>
      </c>
      <c r="H89" s="4">
        <v>735.85400000000004</v>
      </c>
      <c r="I89" s="4">
        <v>14.055342822348299</v>
      </c>
      <c r="J89" s="4" t="s">
        <v>39</v>
      </c>
      <c r="K89" s="2">
        <v>915.06899999999996</v>
      </c>
      <c r="L89" s="2">
        <v>15.4228477521904</v>
      </c>
      <c r="M89" s="2">
        <v>5.7739109174126897E-2</v>
      </c>
      <c r="N89" s="4">
        <v>141.16200000000001</v>
      </c>
      <c r="O89" s="4">
        <v>35.610105683164697</v>
      </c>
      <c r="P89" s="4">
        <v>2.9406415926999201E-2</v>
      </c>
      <c r="Q89" s="2">
        <v>233.273</v>
      </c>
      <c r="R89" s="2">
        <v>14.873369110941701</v>
      </c>
      <c r="S89" s="2">
        <v>2.89641144328079E-2</v>
      </c>
      <c r="U89">
        <f t="shared" ref="U89:U128" si="4">(T89/M89)*129.3806577</f>
        <v>0</v>
      </c>
    </row>
    <row r="90" spans="1:21" x14ac:dyDescent="0.25">
      <c r="A90" s="5"/>
      <c r="B90" s="5" t="b">
        <v>0</v>
      </c>
      <c r="C90" s="5" t="s">
        <v>105</v>
      </c>
      <c r="D90" s="3">
        <v>43406.671817129602</v>
      </c>
      <c r="E90" s="1" t="s">
        <v>33</v>
      </c>
      <c r="F90" s="2" t="s">
        <v>178</v>
      </c>
      <c r="G90" s="5" t="s">
        <v>198</v>
      </c>
      <c r="H90" s="4">
        <v>1109277.422</v>
      </c>
      <c r="I90" s="4">
        <v>1.0174497207966999</v>
      </c>
      <c r="J90" s="4">
        <v>7.5417554309360604</v>
      </c>
      <c r="K90" s="2">
        <v>2067786.784</v>
      </c>
      <c r="L90" s="2">
        <v>0.77547377392509897</v>
      </c>
      <c r="M90" s="2">
        <v>130.473403503116</v>
      </c>
      <c r="N90" s="4">
        <v>460404.76299999998</v>
      </c>
      <c r="O90" s="4">
        <v>0.93473922428804601</v>
      </c>
      <c r="P90" s="4">
        <v>95.910046298221005</v>
      </c>
      <c r="Q90" s="2">
        <v>768237.37100000004</v>
      </c>
      <c r="R90" s="2">
        <v>0.83490696283483101</v>
      </c>
      <c r="S90" s="2">
        <v>95.387443575568199</v>
      </c>
      <c r="T90">
        <f t="shared" si="3"/>
        <v>1108533.56</v>
      </c>
      <c r="U90">
        <f t="shared" si="4"/>
        <v>1099249.3276370855</v>
      </c>
    </row>
    <row r="91" spans="1:21" x14ac:dyDescent="0.25">
      <c r="A91" s="5"/>
      <c r="B91" s="5" t="b">
        <v>0</v>
      </c>
      <c r="C91" s="5" t="s">
        <v>146</v>
      </c>
      <c r="D91" s="3">
        <v>43406.674050925903</v>
      </c>
      <c r="E91" s="1" t="s">
        <v>33</v>
      </c>
      <c r="F91" s="2" t="s">
        <v>178</v>
      </c>
      <c r="G91" s="5" t="s">
        <v>23</v>
      </c>
      <c r="H91" s="4">
        <v>751.87</v>
      </c>
      <c r="I91" s="4">
        <v>15.1753062524282</v>
      </c>
      <c r="J91" s="4" t="s">
        <v>39</v>
      </c>
      <c r="K91" s="2">
        <v>897.04399999999998</v>
      </c>
      <c r="L91" s="2">
        <v>14.031426071390801</v>
      </c>
      <c r="M91" s="2">
        <v>5.66017660416816E-2</v>
      </c>
      <c r="N91" s="4">
        <v>123.14</v>
      </c>
      <c r="O91" s="4">
        <v>47.260550545775999</v>
      </c>
      <c r="P91" s="4">
        <v>2.5652130582243599E-2</v>
      </c>
      <c r="Q91" s="2">
        <v>229.26400000000001</v>
      </c>
      <c r="R91" s="2">
        <v>22.118497600322499</v>
      </c>
      <c r="S91" s="2">
        <v>2.8466340859521998E-2</v>
      </c>
      <c r="U91">
        <f t="shared" si="4"/>
        <v>0</v>
      </c>
    </row>
    <row r="92" spans="1:21" x14ac:dyDescent="0.25">
      <c r="A92" s="5"/>
      <c r="B92" s="5" t="b">
        <v>0</v>
      </c>
      <c r="C92" s="5" t="s">
        <v>192</v>
      </c>
      <c r="D92" s="3">
        <v>43406.676238425898</v>
      </c>
      <c r="E92" s="1" t="s">
        <v>33</v>
      </c>
      <c r="F92" s="2" t="s">
        <v>178</v>
      </c>
      <c r="G92" s="5" t="s">
        <v>141</v>
      </c>
      <c r="H92" s="4">
        <v>685616.42700000003</v>
      </c>
      <c r="I92" s="4">
        <v>0.80721287734564795</v>
      </c>
      <c r="J92" s="4">
        <v>4.6538228305700704</v>
      </c>
      <c r="K92" s="2">
        <v>2025754.69</v>
      </c>
      <c r="L92" s="2">
        <v>0.65680275034264801</v>
      </c>
      <c r="M92" s="2">
        <v>127.82125851264701</v>
      </c>
      <c r="N92" s="4">
        <v>452476.47100000002</v>
      </c>
      <c r="O92" s="4">
        <v>1.0061767677859701</v>
      </c>
      <c r="P92" s="4">
        <v>94.258449890245103</v>
      </c>
      <c r="Q92" s="2">
        <v>755908.55</v>
      </c>
      <c r="R92" s="2">
        <v>1.0777666806678701</v>
      </c>
      <c r="S92" s="2">
        <v>93.856647545742206</v>
      </c>
      <c r="T92">
        <f t="shared" si="3"/>
        <v>684862.05300000007</v>
      </c>
      <c r="U92">
        <f t="shared" si="4"/>
        <v>693217.26199515664</v>
      </c>
    </row>
    <row r="93" spans="1:21" x14ac:dyDescent="0.25">
      <c r="A93" s="5"/>
      <c r="B93" s="5" t="b">
        <v>0</v>
      </c>
      <c r="C93" s="5" t="s">
        <v>152</v>
      </c>
      <c r="D93" s="3">
        <v>43406.6784722222</v>
      </c>
      <c r="E93" s="1" t="s">
        <v>33</v>
      </c>
      <c r="F93" s="2" t="s">
        <v>178</v>
      </c>
      <c r="G93" s="5" t="s">
        <v>23</v>
      </c>
      <c r="H93" s="4">
        <v>756.87800000000004</v>
      </c>
      <c r="I93" s="4">
        <v>15.263190662526901</v>
      </c>
      <c r="J93" s="4" t="s">
        <v>39</v>
      </c>
      <c r="K93" s="2">
        <v>889.029</v>
      </c>
      <c r="L93" s="2">
        <v>11.592752367640401</v>
      </c>
      <c r="M93" s="2">
        <v>5.6096034823565101E-2</v>
      </c>
      <c r="N93" s="4">
        <v>111.127</v>
      </c>
      <c r="O93" s="4">
        <v>49.793331548525302</v>
      </c>
      <c r="P93" s="4">
        <v>2.3149620880404301E-2</v>
      </c>
      <c r="Q93" s="2">
        <v>202.233</v>
      </c>
      <c r="R93" s="2">
        <v>33.883163608291603</v>
      </c>
      <c r="S93" s="2">
        <v>2.5110063119564E-2</v>
      </c>
      <c r="U93">
        <f t="shared" si="4"/>
        <v>0</v>
      </c>
    </row>
    <row r="94" spans="1:21" x14ac:dyDescent="0.25">
      <c r="A94" s="5"/>
      <c r="B94" s="5" t="b">
        <v>0</v>
      </c>
      <c r="C94" s="5" t="s">
        <v>63</v>
      </c>
      <c r="D94" s="3">
        <v>43406.680671296301</v>
      </c>
      <c r="E94" s="1" t="s">
        <v>33</v>
      </c>
      <c r="F94" s="2" t="s">
        <v>178</v>
      </c>
      <c r="G94" s="5" t="s">
        <v>3</v>
      </c>
      <c r="H94" s="4">
        <v>386582.02100000001</v>
      </c>
      <c r="I94" s="4">
        <v>0.78370254080551105</v>
      </c>
      <c r="J94" s="4">
        <v>2.61542132580449</v>
      </c>
      <c r="K94" s="2">
        <v>2022676.0959999999</v>
      </c>
      <c r="L94" s="2">
        <v>0.51629118761843895</v>
      </c>
      <c r="M94" s="2">
        <v>127.627005101081</v>
      </c>
      <c r="N94" s="4">
        <v>449639.28</v>
      </c>
      <c r="O94" s="4">
        <v>1.1654958758737599</v>
      </c>
      <c r="P94" s="4">
        <v>93.667415344047498</v>
      </c>
      <c r="Q94" s="2">
        <v>755037.68700000003</v>
      </c>
      <c r="R94" s="2">
        <v>0.70421112672382702</v>
      </c>
      <c r="S94" s="2">
        <v>93.748517691076998</v>
      </c>
      <c r="T94">
        <f t="shared" si="3"/>
        <v>385808.62400000001</v>
      </c>
      <c r="U94">
        <f t="shared" si="4"/>
        <v>391109.80846035085</v>
      </c>
    </row>
    <row r="95" spans="1:21" x14ac:dyDescent="0.25">
      <c r="A95" s="5"/>
      <c r="B95" s="5" t="b">
        <v>0</v>
      </c>
      <c r="C95" s="5" t="s">
        <v>47</v>
      </c>
      <c r="D95" s="3">
        <v>43406.682905092603</v>
      </c>
      <c r="E95" s="1" t="s">
        <v>33</v>
      </c>
      <c r="F95" s="2" t="s">
        <v>178</v>
      </c>
      <c r="G95" s="5" t="s">
        <v>23</v>
      </c>
      <c r="H95" s="4">
        <v>789.91600000000005</v>
      </c>
      <c r="I95" s="4">
        <v>14.2203253689633</v>
      </c>
      <c r="J95" s="4" t="s">
        <v>39</v>
      </c>
      <c r="K95" s="2">
        <v>1033.2090000000001</v>
      </c>
      <c r="L95" s="2">
        <v>7.7639125447077699</v>
      </c>
      <c r="M95" s="2">
        <v>6.5193517921261199E-2</v>
      </c>
      <c r="N95" s="4">
        <v>124.14100000000001</v>
      </c>
      <c r="O95" s="4">
        <v>41.332126702275602</v>
      </c>
      <c r="P95" s="4">
        <v>2.5860655697663701E-2</v>
      </c>
      <c r="Q95" s="2">
        <v>255.29300000000001</v>
      </c>
      <c r="R95" s="2">
        <v>24.3332100651259</v>
      </c>
      <c r="S95" s="2">
        <v>3.1698206247164601E-2</v>
      </c>
      <c r="U95">
        <f t="shared" si="4"/>
        <v>0</v>
      </c>
    </row>
    <row r="96" spans="1:21" x14ac:dyDescent="0.25">
      <c r="A96" s="5"/>
      <c r="B96" s="5" t="b">
        <v>0</v>
      </c>
      <c r="C96" s="5" t="s">
        <v>88</v>
      </c>
      <c r="D96" s="3">
        <v>43406.685092592597</v>
      </c>
      <c r="E96" s="1" t="s">
        <v>33</v>
      </c>
      <c r="F96" s="2" t="s">
        <v>178</v>
      </c>
      <c r="G96" s="5" t="s">
        <v>42</v>
      </c>
      <c r="H96" s="4">
        <v>164049.20199999999</v>
      </c>
      <c r="I96" s="4">
        <v>1.88635903540575</v>
      </c>
      <c r="J96" s="4">
        <v>1.09850145301458</v>
      </c>
      <c r="K96" s="2">
        <v>2039493.4129999999</v>
      </c>
      <c r="L96" s="2">
        <v>1.4067117801762301</v>
      </c>
      <c r="M96" s="2">
        <v>128.688145738868</v>
      </c>
      <c r="N96" s="4">
        <v>453057.14500000002</v>
      </c>
      <c r="O96" s="4">
        <v>0.95112197690719502</v>
      </c>
      <c r="P96" s="4">
        <v>94.379414038967795</v>
      </c>
      <c r="Q96" s="2">
        <v>757815.31499999994</v>
      </c>
      <c r="R96" s="2">
        <v>1.41370940179647</v>
      </c>
      <c r="S96" s="2">
        <v>94.0933991614734</v>
      </c>
      <c r="T96">
        <f t="shared" si="3"/>
        <v>163304.33749999999</v>
      </c>
      <c r="U96">
        <f t="shared" si="4"/>
        <v>164183.13023086247</v>
      </c>
    </row>
    <row r="97" spans="1:21" x14ac:dyDescent="0.25">
      <c r="A97" s="5"/>
      <c r="B97" s="5" t="b">
        <v>0</v>
      </c>
      <c r="C97" s="5" t="s">
        <v>130</v>
      </c>
      <c r="D97" s="3">
        <v>43406.687326388899</v>
      </c>
      <c r="E97" s="1" t="s">
        <v>33</v>
      </c>
      <c r="F97" s="2" t="s">
        <v>178</v>
      </c>
      <c r="G97" s="5" t="s">
        <v>23</v>
      </c>
      <c r="H97" s="4">
        <v>699.81299999999999</v>
      </c>
      <c r="I97" s="4">
        <v>19.7021787753525</v>
      </c>
      <c r="J97" s="4" t="s">
        <v>39</v>
      </c>
      <c r="K97" s="2">
        <v>908.05700000000002</v>
      </c>
      <c r="L97" s="2">
        <v>10.7397256820783</v>
      </c>
      <c r="M97" s="2">
        <v>5.7296665343630003E-2</v>
      </c>
      <c r="N97" s="4">
        <v>141.16</v>
      </c>
      <c r="O97" s="4">
        <v>24.2143069764325</v>
      </c>
      <c r="P97" s="4">
        <v>2.9405999293401899E-2</v>
      </c>
      <c r="Q97" s="2">
        <v>243.28200000000001</v>
      </c>
      <c r="R97" s="2">
        <v>22.627478124977401</v>
      </c>
      <c r="S97" s="2">
        <v>3.02068721516951E-2</v>
      </c>
      <c r="U97">
        <f t="shared" si="4"/>
        <v>0</v>
      </c>
    </row>
    <row r="98" spans="1:21" x14ac:dyDescent="0.25">
      <c r="A98" s="5"/>
      <c r="B98" s="5" t="b">
        <v>0</v>
      </c>
      <c r="C98" s="5" t="s">
        <v>97</v>
      </c>
      <c r="D98" s="3">
        <v>43406.689525463</v>
      </c>
      <c r="E98" s="1" t="s">
        <v>33</v>
      </c>
      <c r="F98" s="2" t="s">
        <v>178</v>
      </c>
      <c r="G98" s="5" t="s">
        <v>137</v>
      </c>
      <c r="H98" s="4">
        <v>77449.380999999994</v>
      </c>
      <c r="I98" s="4">
        <v>1.88198753134868</v>
      </c>
      <c r="J98" s="4">
        <v>0.50818407850206604</v>
      </c>
      <c r="K98" s="2">
        <v>2014614.91</v>
      </c>
      <c r="L98" s="2">
        <v>1.00299125612313</v>
      </c>
      <c r="M98" s="2">
        <v>127.118359634425</v>
      </c>
      <c r="N98" s="4">
        <v>450538.93</v>
      </c>
      <c r="O98" s="4">
        <v>0.79821784310544297</v>
      </c>
      <c r="P98" s="4">
        <v>93.854827551927301</v>
      </c>
      <c r="Q98" s="2">
        <v>750963.19999999995</v>
      </c>
      <c r="R98" s="2">
        <v>0.75330217704472402</v>
      </c>
      <c r="S98" s="2">
        <v>93.242612988333903</v>
      </c>
      <c r="T98">
        <f t="shared" si="3"/>
        <v>76763.583999999988</v>
      </c>
      <c r="U98">
        <f t="shared" si="4"/>
        <v>78129.728969847245</v>
      </c>
    </row>
    <row r="99" spans="1:21" x14ac:dyDescent="0.25">
      <c r="A99" s="5"/>
      <c r="B99" s="5" t="b">
        <v>0</v>
      </c>
      <c r="C99" s="5" t="s">
        <v>224</v>
      </c>
      <c r="D99" s="3">
        <v>43406.691759259302</v>
      </c>
      <c r="E99" s="1" t="s">
        <v>33</v>
      </c>
      <c r="F99" s="2" t="s">
        <v>178</v>
      </c>
      <c r="G99" s="5" t="s">
        <v>23</v>
      </c>
      <c r="H99" s="4">
        <v>671.78099999999995</v>
      </c>
      <c r="I99" s="4">
        <v>16.720565949070199</v>
      </c>
      <c r="J99" s="4" t="s">
        <v>39</v>
      </c>
      <c r="K99" s="2">
        <v>950.11300000000006</v>
      </c>
      <c r="L99" s="2">
        <v>12.4330782039883</v>
      </c>
      <c r="M99" s="2">
        <v>5.99503187571181E-2</v>
      </c>
      <c r="N99" s="4">
        <v>122.139</v>
      </c>
      <c r="O99" s="4">
        <v>36.618456593622703</v>
      </c>
      <c r="P99" s="4">
        <v>2.5443605466823602E-2</v>
      </c>
      <c r="Q99" s="2">
        <v>228.26300000000001</v>
      </c>
      <c r="R99" s="2">
        <v>27.258819577806399</v>
      </c>
      <c r="S99" s="2">
        <v>2.83420526712309E-2</v>
      </c>
      <c r="U99">
        <f t="shared" si="4"/>
        <v>0</v>
      </c>
    </row>
    <row r="100" spans="1:21" x14ac:dyDescent="0.25">
      <c r="A100" s="5"/>
      <c r="B100" s="5" t="b">
        <v>0</v>
      </c>
      <c r="C100" s="5" t="s">
        <v>229</v>
      </c>
      <c r="D100" s="3">
        <v>43406.693958333301</v>
      </c>
      <c r="E100" s="1" t="s">
        <v>33</v>
      </c>
      <c r="F100" s="2" t="s">
        <v>178</v>
      </c>
      <c r="G100" s="5" t="s">
        <v>18</v>
      </c>
      <c r="H100" s="4">
        <v>38703.802000000003</v>
      </c>
      <c r="I100" s="4">
        <v>1.5044236003154099</v>
      </c>
      <c r="J100" s="4">
        <v>0.244070501763296</v>
      </c>
      <c r="K100" s="2">
        <v>2019711.9169999999</v>
      </c>
      <c r="L100" s="2">
        <v>0.81493509574021605</v>
      </c>
      <c r="M100" s="2">
        <v>127.439971057864</v>
      </c>
      <c r="N100" s="4">
        <v>450526.30300000001</v>
      </c>
      <c r="O100" s="4">
        <v>1.18542775257239</v>
      </c>
      <c r="P100" s="4">
        <v>93.852197135711094</v>
      </c>
      <c r="Q100" s="2">
        <v>749249.44900000002</v>
      </c>
      <c r="R100" s="2">
        <v>0.96244918173904404</v>
      </c>
      <c r="S100" s="2">
        <v>93.029826767582605</v>
      </c>
      <c r="T100">
        <f t="shared" si="3"/>
        <v>38025.013000000006</v>
      </c>
      <c r="U100">
        <f t="shared" si="4"/>
        <v>38604.067076861349</v>
      </c>
    </row>
    <row r="101" spans="1:21" x14ac:dyDescent="0.25">
      <c r="A101" s="5"/>
      <c r="B101" s="5" t="b">
        <v>0</v>
      </c>
      <c r="C101" s="5" t="s">
        <v>74</v>
      </c>
      <c r="D101" s="3">
        <v>43406.696192129602</v>
      </c>
      <c r="E101" s="1" t="s">
        <v>33</v>
      </c>
      <c r="F101" s="2" t="s">
        <v>178</v>
      </c>
      <c r="G101" s="5" t="s">
        <v>23</v>
      </c>
      <c r="H101" s="4">
        <v>685.79700000000003</v>
      </c>
      <c r="I101" s="4">
        <v>14.357831228334801</v>
      </c>
      <c r="J101" s="4" t="s">
        <v>39</v>
      </c>
      <c r="K101" s="2">
        <v>825.95600000000002</v>
      </c>
      <c r="L101" s="2">
        <v>11.6720549679331</v>
      </c>
      <c r="M101" s="2">
        <v>5.2116248782359799E-2</v>
      </c>
      <c r="N101" s="4">
        <v>144.166</v>
      </c>
      <c r="O101" s="4">
        <v>21.762879458692598</v>
      </c>
      <c r="P101" s="4">
        <v>3.0032199590057901E-2</v>
      </c>
      <c r="Q101" s="2">
        <v>212.245</v>
      </c>
      <c r="R101" s="2">
        <v>33.709081507329302</v>
      </c>
      <c r="S101" s="2">
        <v>2.6353193330524001E-2</v>
      </c>
      <c r="U101">
        <f t="shared" si="4"/>
        <v>0</v>
      </c>
    </row>
    <row r="102" spans="1:21" x14ac:dyDescent="0.25">
      <c r="A102" s="5"/>
      <c r="B102" s="5" t="b">
        <v>0</v>
      </c>
      <c r="C102" s="5" t="s">
        <v>138</v>
      </c>
      <c r="D102" s="3">
        <v>43406.698379629597</v>
      </c>
      <c r="E102" s="1" t="s">
        <v>33</v>
      </c>
      <c r="F102" s="2" t="s">
        <v>178</v>
      </c>
      <c r="G102" s="5" t="s">
        <v>10</v>
      </c>
      <c r="H102" s="4">
        <v>23023.363000000001</v>
      </c>
      <c r="I102" s="4">
        <v>2.9690975800759598</v>
      </c>
      <c r="J102" s="4">
        <v>0.137183033927957</v>
      </c>
      <c r="K102" s="2">
        <v>2013248.209</v>
      </c>
      <c r="L102" s="2">
        <v>0.75465253348042205</v>
      </c>
      <c r="M102" s="2">
        <v>127.03212340716</v>
      </c>
      <c r="N102" s="4">
        <v>445893.65500000003</v>
      </c>
      <c r="O102" s="4">
        <v>0.92530216792140096</v>
      </c>
      <c r="P102" s="4">
        <v>92.887138735211096</v>
      </c>
      <c r="Q102" s="2">
        <v>748055.049</v>
      </c>
      <c r="R102" s="2">
        <v>0.85128284602202797</v>
      </c>
      <c r="S102" s="2">
        <v>92.881525256998202</v>
      </c>
      <c r="T102">
        <f t="shared" si="3"/>
        <v>22363.5995</v>
      </c>
      <c r="U102">
        <f t="shared" si="4"/>
        <v>22777.051459460272</v>
      </c>
    </row>
    <row r="103" spans="1:21" x14ac:dyDescent="0.25">
      <c r="A103" s="5"/>
      <c r="B103" s="5" t="b">
        <v>0</v>
      </c>
      <c r="C103" s="5" t="s">
        <v>7</v>
      </c>
      <c r="D103" s="3">
        <v>43406.700601851902</v>
      </c>
      <c r="E103" s="1" t="s">
        <v>33</v>
      </c>
      <c r="F103" s="2" t="s">
        <v>178</v>
      </c>
      <c r="G103" s="5" t="s">
        <v>23</v>
      </c>
      <c r="H103" s="4">
        <v>633.73</v>
      </c>
      <c r="I103" s="4">
        <v>16.4188421827191</v>
      </c>
      <c r="J103" s="4" t="s">
        <v>39</v>
      </c>
      <c r="K103" s="2">
        <v>1001.173</v>
      </c>
      <c r="L103" s="2">
        <v>9.2981879786026091</v>
      </c>
      <c r="M103" s="2">
        <v>6.3172107403035402E-2</v>
      </c>
      <c r="N103" s="4">
        <v>135.15299999999999</v>
      </c>
      <c r="O103" s="4">
        <v>25.242746694333398</v>
      </c>
      <c r="P103" s="4">
        <v>2.8154640284082901E-2</v>
      </c>
      <c r="Q103" s="2">
        <v>246.28700000000001</v>
      </c>
      <c r="R103" s="2">
        <v>26.150028202729398</v>
      </c>
      <c r="S103" s="2">
        <v>3.0579985044617099E-2</v>
      </c>
      <c r="U103">
        <f t="shared" si="4"/>
        <v>0</v>
      </c>
    </row>
    <row r="104" spans="1:21" x14ac:dyDescent="0.25">
      <c r="A104" s="5"/>
      <c r="B104" s="5" t="b">
        <v>0</v>
      </c>
      <c r="C104" s="5" t="s">
        <v>5</v>
      </c>
      <c r="D104" s="3">
        <v>43406.702800925901</v>
      </c>
      <c r="E104" s="1" t="s">
        <v>33</v>
      </c>
      <c r="F104" s="2" t="s">
        <v>178</v>
      </c>
      <c r="G104" s="5" t="s">
        <v>78</v>
      </c>
      <c r="H104" s="4">
        <v>35903.633999999998</v>
      </c>
      <c r="I104" s="4">
        <v>2.6041904130684101</v>
      </c>
      <c r="J104" s="4">
        <v>0.224982843118436</v>
      </c>
      <c r="K104" s="2">
        <v>2048457.267</v>
      </c>
      <c r="L104" s="2">
        <v>0.52521344403830605</v>
      </c>
      <c r="M104" s="2">
        <v>129.253747835242</v>
      </c>
      <c r="N104" s="4">
        <v>457251.56400000001</v>
      </c>
      <c r="O104" s="4">
        <v>0.95776537421018004</v>
      </c>
      <c r="P104" s="4">
        <v>95.253181977124697</v>
      </c>
      <c r="Q104" s="2">
        <v>763734.64399999997</v>
      </c>
      <c r="R104" s="2">
        <v>0.80126832981793195</v>
      </c>
      <c r="S104" s="2">
        <v>94.828366871073101</v>
      </c>
      <c r="T104">
        <f t="shared" si="3"/>
        <v>35224.845499999996</v>
      </c>
      <c r="U104">
        <f t="shared" si="4"/>
        <v>35259.431579346994</v>
      </c>
    </row>
    <row r="105" spans="1:21" x14ac:dyDescent="0.25">
      <c r="A105" s="5"/>
      <c r="B105" s="5" t="b">
        <v>0</v>
      </c>
      <c r="C105" s="5" t="s">
        <v>182</v>
      </c>
      <c r="D105" s="3">
        <v>43406.705034722203</v>
      </c>
      <c r="E105" s="1" t="s">
        <v>33</v>
      </c>
      <c r="F105" s="2" t="s">
        <v>178</v>
      </c>
      <c r="G105" s="5" t="s">
        <v>23</v>
      </c>
      <c r="H105" s="4">
        <v>723.84699999999998</v>
      </c>
      <c r="I105" s="4">
        <v>13.363119931578799</v>
      </c>
      <c r="J105" s="4" t="s">
        <v>39</v>
      </c>
      <c r="K105" s="2">
        <v>915.06899999999996</v>
      </c>
      <c r="L105" s="2">
        <v>10.6608082811622</v>
      </c>
      <c r="M105" s="2">
        <v>5.7739109174127001E-2</v>
      </c>
      <c r="N105" s="4">
        <v>148.16999999999999</v>
      </c>
      <c r="O105" s="4">
        <v>22.925669785119901</v>
      </c>
      <c r="P105" s="4">
        <v>3.08663000517382E-2</v>
      </c>
      <c r="Q105" s="2">
        <v>264.30399999999997</v>
      </c>
      <c r="R105" s="2">
        <v>14.195518784910799</v>
      </c>
      <c r="S105" s="2">
        <v>3.2817048269833497E-2</v>
      </c>
      <c r="U105">
        <f t="shared" si="4"/>
        <v>0</v>
      </c>
    </row>
    <row r="106" spans="1:21" x14ac:dyDescent="0.25">
      <c r="A106" s="5"/>
      <c r="B106" s="5" t="b">
        <v>0</v>
      </c>
      <c r="C106" s="5" t="s">
        <v>108</v>
      </c>
      <c r="D106" s="3">
        <v>43406.707222222198</v>
      </c>
      <c r="E106" s="1" t="s">
        <v>33</v>
      </c>
      <c r="F106" s="2" t="s">
        <v>178</v>
      </c>
      <c r="G106" s="5" t="s">
        <v>122</v>
      </c>
      <c r="H106" s="4">
        <v>48181.921999999999</v>
      </c>
      <c r="I106" s="4">
        <v>2.4411519953532999</v>
      </c>
      <c r="J106" s="4">
        <v>0.30867916779869797</v>
      </c>
      <c r="K106" s="2">
        <v>2059081.8470000001</v>
      </c>
      <c r="L106" s="2">
        <v>1.09856993060479</v>
      </c>
      <c r="M106" s="2">
        <v>129.924138575775</v>
      </c>
      <c r="N106" s="4">
        <v>459357.772</v>
      </c>
      <c r="O106" s="4">
        <v>0.78579990926772403</v>
      </c>
      <c r="P106" s="4">
        <v>95.691940484915605</v>
      </c>
      <c r="Q106" s="2">
        <v>765360.88500000001</v>
      </c>
      <c r="R106" s="2">
        <v>0.89162900711723003</v>
      </c>
      <c r="S106" s="2">
        <v>95.030287498060801</v>
      </c>
      <c r="T106">
        <f t="shared" si="3"/>
        <v>47468.590499999998</v>
      </c>
      <c r="U106">
        <f t="shared" si="4"/>
        <v>47270.026388515056</v>
      </c>
    </row>
    <row r="107" spans="1:21" x14ac:dyDescent="0.25">
      <c r="A107" s="5"/>
      <c r="B107" s="5" t="b">
        <v>0</v>
      </c>
      <c r="C107" s="5" t="s">
        <v>179</v>
      </c>
      <c r="D107" s="3">
        <v>43406.709444444401</v>
      </c>
      <c r="E107" s="1" t="s">
        <v>33</v>
      </c>
      <c r="F107" s="2" t="s">
        <v>178</v>
      </c>
      <c r="G107" s="5" t="s">
        <v>23</v>
      </c>
      <c r="H107" s="4">
        <v>702.81600000000003</v>
      </c>
      <c r="I107" s="4">
        <v>13.627687445671601</v>
      </c>
      <c r="J107" s="4" t="s">
        <v>39</v>
      </c>
      <c r="K107" s="2">
        <v>1016.188</v>
      </c>
      <c r="L107" s="2">
        <v>12.8821239169456</v>
      </c>
      <c r="M107" s="2">
        <v>6.4119525274528702E-2</v>
      </c>
      <c r="N107" s="4">
        <v>144.167</v>
      </c>
      <c r="O107" s="4">
        <v>31.264683677795698</v>
      </c>
      <c r="P107" s="4">
        <v>3.0032407906856601E-2</v>
      </c>
      <c r="Q107" s="2">
        <v>258.29700000000003</v>
      </c>
      <c r="R107" s="2">
        <v>41.8188695634935</v>
      </c>
      <c r="S107" s="2">
        <v>3.2071194976062298E-2</v>
      </c>
      <c r="U107">
        <f t="shared" si="4"/>
        <v>0</v>
      </c>
    </row>
    <row r="108" spans="1:21" x14ac:dyDescent="0.25">
      <c r="A108" s="5"/>
      <c r="B108" s="5" t="b">
        <v>0</v>
      </c>
      <c r="C108" s="5" t="s">
        <v>151</v>
      </c>
      <c r="D108" s="3">
        <v>43406.711631944403</v>
      </c>
      <c r="E108" s="1" t="s">
        <v>33</v>
      </c>
      <c r="F108" s="2" t="s">
        <v>178</v>
      </c>
      <c r="G108" s="5" t="s">
        <v>201</v>
      </c>
      <c r="H108" s="4">
        <v>528589.78500000003</v>
      </c>
      <c r="I108" s="4">
        <v>0.98075669639968999</v>
      </c>
      <c r="J108" s="4">
        <v>3.58343314657803</v>
      </c>
      <c r="K108" s="2">
        <v>2082585.9820000001</v>
      </c>
      <c r="L108" s="2">
        <v>0.73625777466172804</v>
      </c>
      <c r="M108" s="2">
        <v>131.40720467987001</v>
      </c>
      <c r="N108" s="4">
        <v>459684.20799999998</v>
      </c>
      <c r="O108" s="4">
        <v>0.81607933430484703</v>
      </c>
      <c r="P108" s="4">
        <v>95.759942587390299</v>
      </c>
      <c r="Q108" s="2">
        <v>772251.81</v>
      </c>
      <c r="R108" s="2">
        <v>0.53053123176204198</v>
      </c>
      <c r="S108" s="2">
        <v>95.885892476982093</v>
      </c>
      <c r="T108">
        <f t="shared" si="3"/>
        <v>527884.96550000005</v>
      </c>
      <c r="U108">
        <f t="shared" si="4"/>
        <v>519743.98354121798</v>
      </c>
    </row>
    <row r="109" spans="1:21" x14ac:dyDescent="0.25">
      <c r="A109" s="5"/>
      <c r="B109" s="5" t="b">
        <v>0</v>
      </c>
      <c r="C109" s="5" t="s">
        <v>116</v>
      </c>
      <c r="D109" s="3">
        <v>43406.713865740698</v>
      </c>
      <c r="E109" s="1" t="s">
        <v>33</v>
      </c>
      <c r="F109" s="2" t="s">
        <v>178</v>
      </c>
      <c r="G109" s="5" t="s">
        <v>23</v>
      </c>
      <c r="H109" s="4">
        <v>706.82299999999998</v>
      </c>
      <c r="I109" s="4">
        <v>16.495271358267001</v>
      </c>
      <c r="J109" s="4" t="s">
        <v>39</v>
      </c>
      <c r="K109" s="2">
        <v>1103.2940000000001</v>
      </c>
      <c r="L109" s="2">
        <v>13.5401796071066</v>
      </c>
      <c r="M109" s="2">
        <v>6.9615747792963395E-2</v>
      </c>
      <c r="N109" s="4">
        <v>162.191</v>
      </c>
      <c r="O109" s="4">
        <v>40.822416231931697</v>
      </c>
      <c r="P109" s="4">
        <v>3.3787109885209297E-2</v>
      </c>
      <c r="Q109" s="2">
        <v>275.31900000000002</v>
      </c>
      <c r="R109" s="2">
        <v>31.010423047714202</v>
      </c>
      <c r="S109" s="2">
        <v>3.41847149971332E-2</v>
      </c>
      <c r="U109">
        <f t="shared" si="4"/>
        <v>0</v>
      </c>
    </row>
    <row r="110" spans="1:21" x14ac:dyDescent="0.25">
      <c r="A110" s="5"/>
      <c r="B110" s="5" t="b">
        <v>0</v>
      </c>
      <c r="C110" s="5" t="s">
        <v>94</v>
      </c>
      <c r="D110" s="3">
        <v>43406.7160532407</v>
      </c>
      <c r="E110" s="1" t="s">
        <v>33</v>
      </c>
      <c r="F110" s="2" t="s">
        <v>178</v>
      </c>
      <c r="G110" s="5" t="s">
        <v>49</v>
      </c>
      <c r="H110" s="4">
        <v>1095551.0279999999</v>
      </c>
      <c r="I110" s="4">
        <v>0.78511547309176299</v>
      </c>
      <c r="J110" s="4">
        <v>7.4481879295944102</v>
      </c>
      <c r="K110" s="2">
        <v>2067780.074</v>
      </c>
      <c r="L110" s="2">
        <v>0.95314506870459403</v>
      </c>
      <c r="M110" s="2">
        <v>130.47298011491</v>
      </c>
      <c r="N110" s="4">
        <v>457486.69400000002</v>
      </c>
      <c r="O110" s="4">
        <v>0.85988362905621696</v>
      </c>
      <c r="P110" s="4">
        <v>95.302163505984595</v>
      </c>
      <c r="Q110" s="2">
        <v>767350.71400000004</v>
      </c>
      <c r="R110" s="2">
        <v>0.79440072601227496</v>
      </c>
      <c r="S110" s="2">
        <v>95.277352674303799</v>
      </c>
      <c r="T110">
        <f t="shared" si="3"/>
        <v>1094840.7015</v>
      </c>
      <c r="U110">
        <f t="shared" si="4"/>
        <v>1085674.6731165678</v>
      </c>
    </row>
    <row r="111" spans="1:21" x14ac:dyDescent="0.25">
      <c r="A111" s="5"/>
      <c r="B111" s="5" t="b">
        <v>0</v>
      </c>
      <c r="C111" s="5" t="s">
        <v>86</v>
      </c>
      <c r="D111" s="3">
        <v>43406.718287037002</v>
      </c>
      <c r="E111" s="1" t="s">
        <v>33</v>
      </c>
      <c r="F111" s="2" t="s">
        <v>178</v>
      </c>
      <c r="G111" s="5" t="s">
        <v>23</v>
      </c>
      <c r="H111" s="4">
        <v>713.83</v>
      </c>
      <c r="I111" s="4">
        <v>11.025060850289099</v>
      </c>
      <c r="J111" s="4" t="s">
        <v>39</v>
      </c>
      <c r="K111" s="2">
        <v>1059.2360000000001</v>
      </c>
      <c r="L111" s="2">
        <v>14.566665525952301</v>
      </c>
      <c r="M111" s="2">
        <v>6.6835771996609603E-2</v>
      </c>
      <c r="N111" s="4">
        <v>150.17400000000001</v>
      </c>
      <c r="O111" s="4">
        <v>34.569704960329297</v>
      </c>
      <c r="P111" s="4">
        <v>3.1283766916175501E-2</v>
      </c>
      <c r="Q111" s="2">
        <v>296.34199999999998</v>
      </c>
      <c r="R111" s="2">
        <v>18.243215503982</v>
      </c>
      <c r="S111" s="2">
        <v>3.6795015279295802E-2</v>
      </c>
      <c r="U111">
        <f t="shared" si="4"/>
        <v>0</v>
      </c>
    </row>
    <row r="112" spans="1:21" x14ac:dyDescent="0.25">
      <c r="A112" s="5"/>
      <c r="B112" s="5" t="b">
        <v>0</v>
      </c>
      <c r="C112" s="5" t="s">
        <v>60</v>
      </c>
      <c r="D112" s="3">
        <v>43406.720474537004</v>
      </c>
      <c r="E112" s="1" t="s">
        <v>33</v>
      </c>
      <c r="F112" s="2" t="s">
        <v>178</v>
      </c>
      <c r="G112" s="5" t="s">
        <v>50</v>
      </c>
      <c r="H112" s="4">
        <v>768671.67299999995</v>
      </c>
      <c r="I112" s="4">
        <v>0.68431478458425499</v>
      </c>
      <c r="J112" s="4">
        <v>5.2199782127874403</v>
      </c>
      <c r="K112" s="2">
        <v>2052459.909</v>
      </c>
      <c r="L112" s="2">
        <v>0.89304310173137402</v>
      </c>
      <c r="M112" s="2">
        <v>129.50630691376199</v>
      </c>
      <c r="N112" s="4">
        <v>456117.71100000001</v>
      </c>
      <c r="O112" s="4">
        <v>0.76251606256982496</v>
      </c>
      <c r="P112" s="4">
        <v>95.016981350057407</v>
      </c>
      <c r="Q112" s="2">
        <v>762392.88800000004</v>
      </c>
      <c r="R112" s="2">
        <v>0.61277564982323196</v>
      </c>
      <c r="S112" s="2">
        <v>94.661769046528804</v>
      </c>
      <c r="T112">
        <f t="shared" si="3"/>
        <v>767978.8665</v>
      </c>
      <c r="U112">
        <f t="shared" si="4"/>
        <v>767233.76038848213</v>
      </c>
    </row>
    <row r="113" spans="1:21" x14ac:dyDescent="0.25">
      <c r="A113" s="5"/>
      <c r="B113" s="5" t="b">
        <v>0</v>
      </c>
      <c r="C113" s="5" t="s">
        <v>210</v>
      </c>
      <c r="D113" s="3">
        <v>43406.722696759301</v>
      </c>
      <c r="E113" s="1" t="s">
        <v>33</v>
      </c>
      <c r="F113" s="2" t="s">
        <v>178</v>
      </c>
      <c r="G113" s="5" t="s">
        <v>23</v>
      </c>
      <c r="H113" s="4">
        <v>671.78300000000002</v>
      </c>
      <c r="I113" s="4">
        <v>17.821398087124901</v>
      </c>
      <c r="J113" s="4" t="s">
        <v>39</v>
      </c>
      <c r="K113" s="2">
        <v>1296.518</v>
      </c>
      <c r="L113" s="2">
        <v>16.414937469728098</v>
      </c>
      <c r="M113" s="2">
        <v>8.1807813780404207E-2</v>
      </c>
      <c r="N113" s="4">
        <v>162.185</v>
      </c>
      <c r="O113" s="4">
        <v>29.360127169228299</v>
      </c>
      <c r="P113" s="4">
        <v>3.3785859984417597E-2</v>
      </c>
      <c r="Q113" s="2">
        <v>310.36200000000002</v>
      </c>
      <c r="R113" s="2">
        <v>26.773632621281699</v>
      </c>
      <c r="S113" s="2">
        <v>3.8535794899517403E-2</v>
      </c>
      <c r="U113">
        <f t="shared" si="4"/>
        <v>0</v>
      </c>
    </row>
    <row r="114" spans="1:21" x14ac:dyDescent="0.25">
      <c r="A114" s="5"/>
      <c r="B114" s="5" t="b">
        <v>0</v>
      </c>
      <c r="C114" s="5" t="s">
        <v>169</v>
      </c>
      <c r="D114" s="3">
        <v>43406.7248958333</v>
      </c>
      <c r="E114" s="1" t="s">
        <v>33</v>
      </c>
      <c r="F114" s="2" t="s">
        <v>178</v>
      </c>
      <c r="G114" s="5" t="s">
        <v>174</v>
      </c>
      <c r="H114" s="4">
        <v>360177.76299999998</v>
      </c>
      <c r="I114" s="4">
        <v>0.82658472731954802</v>
      </c>
      <c r="J114" s="4">
        <v>2.4354337452468902</v>
      </c>
      <c r="K114" s="2">
        <v>2039806.899</v>
      </c>
      <c r="L114" s="2">
        <v>0.77086439651729299</v>
      </c>
      <c r="M114" s="2">
        <v>128.70792610775601</v>
      </c>
      <c r="N114" s="4">
        <v>450484.20799999998</v>
      </c>
      <c r="O114" s="4">
        <v>0.84329931880278997</v>
      </c>
      <c r="P114" s="4">
        <v>93.843428040073107</v>
      </c>
      <c r="Q114" s="2">
        <v>754015.74600000004</v>
      </c>
      <c r="R114" s="2">
        <v>0.90658907742628803</v>
      </c>
      <c r="S114" s="2">
        <v>93.621629383953703</v>
      </c>
      <c r="T114">
        <f t="shared" si="3"/>
        <v>359536.51850000001</v>
      </c>
      <c r="U114">
        <f t="shared" si="4"/>
        <v>361415.74677967775</v>
      </c>
    </row>
    <row r="115" spans="1:21" x14ac:dyDescent="0.25">
      <c r="A115" s="5"/>
      <c r="B115" s="5" t="b">
        <v>0</v>
      </c>
      <c r="C115" s="5" t="s">
        <v>120</v>
      </c>
      <c r="D115" s="3">
        <v>43406.7271064815</v>
      </c>
      <c r="E115" s="1" t="s">
        <v>33</v>
      </c>
      <c r="F115" s="2" t="s">
        <v>178</v>
      </c>
      <c r="G115" s="5" t="s">
        <v>23</v>
      </c>
      <c r="H115" s="4">
        <v>610.70600000000002</v>
      </c>
      <c r="I115" s="4">
        <v>20.821945785936901</v>
      </c>
      <c r="J115" s="4" t="s">
        <v>39</v>
      </c>
      <c r="K115" s="2">
        <v>1283.5150000000001</v>
      </c>
      <c r="L115" s="2">
        <v>12.0111208521227</v>
      </c>
      <c r="M115" s="2">
        <v>8.0987349272710105E-2</v>
      </c>
      <c r="N115" s="4">
        <v>175.20400000000001</v>
      </c>
      <c r="O115" s="4">
        <v>27.240572376328998</v>
      </c>
      <c r="P115" s="4">
        <v>3.6497936385670102E-2</v>
      </c>
      <c r="Q115" s="2">
        <v>347.4</v>
      </c>
      <c r="R115" s="2">
        <v>24.568162068729599</v>
      </c>
      <c r="S115" s="2">
        <v>4.31345820303142E-2</v>
      </c>
      <c r="U115">
        <f t="shared" si="4"/>
        <v>0</v>
      </c>
    </row>
    <row r="116" spans="1:21" x14ac:dyDescent="0.25">
      <c r="A116" s="5"/>
      <c r="B116" s="5" t="b">
        <v>0</v>
      </c>
      <c r="C116" s="5" t="s">
        <v>118</v>
      </c>
      <c r="D116" s="3">
        <v>43406.729293981502</v>
      </c>
      <c r="E116" s="1" t="s">
        <v>33</v>
      </c>
      <c r="F116" s="2" t="s">
        <v>178</v>
      </c>
      <c r="G116" s="5" t="s">
        <v>4</v>
      </c>
      <c r="H116" s="4">
        <v>179123.24799999999</v>
      </c>
      <c r="I116" s="4">
        <v>0.90093862239031597</v>
      </c>
      <c r="J116" s="4">
        <v>1.20125537508101</v>
      </c>
      <c r="K116" s="2">
        <v>2022494.172</v>
      </c>
      <c r="L116" s="2">
        <v>0.45972762620374502</v>
      </c>
      <c r="M116" s="2">
        <v>127.615526043548</v>
      </c>
      <c r="N116" s="4">
        <v>446912.02799999999</v>
      </c>
      <c r="O116" s="4">
        <v>0.70785745980660197</v>
      </c>
      <c r="P116" s="4">
        <v>93.099282938373605</v>
      </c>
      <c r="Q116" s="2">
        <v>746834.52399999998</v>
      </c>
      <c r="R116" s="2">
        <v>0.60146665998736804</v>
      </c>
      <c r="S116" s="2">
        <v>92.729979961279895</v>
      </c>
      <c r="T116">
        <f t="shared" si="3"/>
        <v>178537.5735</v>
      </c>
      <c r="U116">
        <f t="shared" si="4"/>
        <v>181007.04044200387</v>
      </c>
    </row>
    <row r="117" spans="1:21" x14ac:dyDescent="0.25">
      <c r="A117" s="5"/>
      <c r="B117" s="5" t="b">
        <v>0</v>
      </c>
      <c r="C117" s="5" t="s">
        <v>85</v>
      </c>
      <c r="D117" s="3">
        <v>43406.731527777803</v>
      </c>
      <c r="E117" s="1" t="s">
        <v>33</v>
      </c>
      <c r="F117" s="2" t="s">
        <v>178</v>
      </c>
      <c r="G117" s="5" t="s">
        <v>23</v>
      </c>
      <c r="H117" s="4">
        <v>560.64300000000003</v>
      </c>
      <c r="I117" s="4">
        <v>11.0410163259779</v>
      </c>
      <c r="J117" s="4" t="s">
        <v>39</v>
      </c>
      <c r="K117" s="2">
        <v>992.15899999999999</v>
      </c>
      <c r="L117" s="2">
        <v>10.652727135366099</v>
      </c>
      <c r="M117" s="2">
        <v>6.2603341189672701E-2</v>
      </c>
      <c r="N117" s="4">
        <v>165.18899999999999</v>
      </c>
      <c r="O117" s="4">
        <v>32.481229481979597</v>
      </c>
      <c r="P117" s="4">
        <v>3.4411643647476398E-2</v>
      </c>
      <c r="Q117" s="2">
        <v>256.29500000000002</v>
      </c>
      <c r="R117" s="2">
        <v>28.539125019669399</v>
      </c>
      <c r="S117" s="2">
        <v>3.1822618599479997E-2</v>
      </c>
      <c r="U117">
        <f t="shared" si="4"/>
        <v>0</v>
      </c>
    </row>
    <row r="118" spans="1:21" x14ac:dyDescent="0.25">
      <c r="A118" s="5"/>
      <c r="B118" s="5" t="b">
        <v>0</v>
      </c>
      <c r="C118" s="5" t="s">
        <v>51</v>
      </c>
      <c r="D118" s="3">
        <v>43406.733715277798</v>
      </c>
      <c r="E118" s="1" t="s">
        <v>33</v>
      </c>
      <c r="F118" s="2" t="s">
        <v>178</v>
      </c>
      <c r="G118" s="5" t="s">
        <v>199</v>
      </c>
      <c r="H118" s="4">
        <v>80911.5</v>
      </c>
      <c r="I118" s="4">
        <v>1.93448785162985</v>
      </c>
      <c r="J118" s="4">
        <v>0.531784000242434</v>
      </c>
      <c r="K118" s="2">
        <v>2045414.169</v>
      </c>
      <c r="L118" s="2">
        <v>1.11253426216978</v>
      </c>
      <c r="M118" s="2">
        <v>129.06173415359601</v>
      </c>
      <c r="N118" s="4">
        <v>450233.97499999998</v>
      </c>
      <c r="O118" s="4">
        <v>0.93738150295658396</v>
      </c>
      <c r="P118" s="4">
        <v>93.791300302603702</v>
      </c>
      <c r="Q118" s="2">
        <v>751765.55200000003</v>
      </c>
      <c r="R118" s="2">
        <v>0.617024268465726</v>
      </c>
      <c r="S118" s="2">
        <v>93.342236241532504</v>
      </c>
      <c r="T118">
        <f t="shared" si="3"/>
        <v>80374.882500000007</v>
      </c>
      <c r="U118">
        <f t="shared" si="4"/>
        <v>80573.496308630522</v>
      </c>
    </row>
    <row r="119" spans="1:21" x14ac:dyDescent="0.25">
      <c r="A119" s="5"/>
      <c r="B119" s="5" t="b">
        <v>0</v>
      </c>
      <c r="C119" s="5" t="s">
        <v>193</v>
      </c>
      <c r="D119" s="3">
        <v>43406.735937500001</v>
      </c>
      <c r="E119" s="1" t="s">
        <v>33</v>
      </c>
      <c r="F119" s="2" t="s">
        <v>178</v>
      </c>
      <c r="G119" s="5" t="s">
        <v>23</v>
      </c>
      <c r="H119" s="4">
        <v>512.59199999999998</v>
      </c>
      <c r="I119" s="4">
        <v>16.388904185292098</v>
      </c>
      <c r="J119" s="4" t="s">
        <v>39</v>
      </c>
      <c r="K119" s="2">
        <v>828.96699999999998</v>
      </c>
      <c r="L119" s="2">
        <v>12.4713578435258</v>
      </c>
      <c r="M119" s="2">
        <v>5.2306237141405199E-2</v>
      </c>
      <c r="N119" s="4">
        <v>88.100999999999999</v>
      </c>
      <c r="O119" s="4">
        <v>34.215911308026698</v>
      </c>
      <c r="P119" s="4">
        <v>1.8352918275347099E-2</v>
      </c>
      <c r="Q119" s="2">
        <v>150.17599999999999</v>
      </c>
      <c r="R119" s="2">
        <v>27.0351108042777</v>
      </c>
      <c r="S119" s="2">
        <v>1.8646456508302999E-2</v>
      </c>
      <c r="U119">
        <f t="shared" si="4"/>
        <v>0</v>
      </c>
    </row>
    <row r="120" spans="1:21" x14ac:dyDescent="0.25">
      <c r="A120" s="5"/>
      <c r="B120" s="5" t="b">
        <v>0</v>
      </c>
      <c r="C120" s="5" t="s">
        <v>227</v>
      </c>
      <c r="D120" s="3">
        <v>43406.738136574102</v>
      </c>
      <c r="E120" s="1" t="s">
        <v>33</v>
      </c>
      <c r="F120" s="2" t="s">
        <v>178</v>
      </c>
      <c r="G120" s="5" t="s">
        <v>104</v>
      </c>
      <c r="H120" s="4">
        <v>39558.667000000001</v>
      </c>
      <c r="I120" s="4">
        <v>1.00242622654185</v>
      </c>
      <c r="J120" s="4">
        <v>0.24989778473611701</v>
      </c>
      <c r="K120" s="2">
        <v>2031765.1780000001</v>
      </c>
      <c r="L120" s="2">
        <v>0.80678654640214498</v>
      </c>
      <c r="M120" s="2">
        <v>128.200508845488</v>
      </c>
      <c r="N120" s="4">
        <v>448754.38500000001</v>
      </c>
      <c r="O120" s="4">
        <v>0.78445737044967001</v>
      </c>
      <c r="P120" s="4">
        <v>93.483076850531404</v>
      </c>
      <c r="Q120" s="2">
        <v>752276.21600000001</v>
      </c>
      <c r="R120" s="2">
        <v>0.80611837555480104</v>
      </c>
      <c r="S120" s="2">
        <v>93.405642338820698</v>
      </c>
      <c r="T120">
        <f t="shared" si="3"/>
        <v>39034.561500000003</v>
      </c>
      <c r="U120">
        <f t="shared" si="4"/>
        <v>39393.893872823297</v>
      </c>
    </row>
    <row r="121" spans="1:21" x14ac:dyDescent="0.25">
      <c r="A121" s="5"/>
      <c r="B121" s="5" t="b">
        <v>0</v>
      </c>
      <c r="C121" s="5" t="s">
        <v>185</v>
      </c>
      <c r="D121" s="3">
        <v>43406.740358796298</v>
      </c>
      <c r="E121" s="1" t="s">
        <v>33</v>
      </c>
      <c r="F121" s="2" t="s">
        <v>178</v>
      </c>
      <c r="G121" s="5" t="s">
        <v>23</v>
      </c>
      <c r="H121" s="4">
        <v>535.61900000000003</v>
      </c>
      <c r="I121" s="4">
        <v>16.158740069481901</v>
      </c>
      <c r="J121" s="4" t="s">
        <v>39</v>
      </c>
      <c r="K121" s="2">
        <v>806.947</v>
      </c>
      <c r="L121" s="2">
        <v>7.5635782433343897</v>
      </c>
      <c r="M121" s="2">
        <v>5.0916817126068298E-2</v>
      </c>
      <c r="N121" s="4">
        <v>87.1</v>
      </c>
      <c r="O121" s="4">
        <v>57.867297045853299</v>
      </c>
      <c r="P121" s="4">
        <v>1.8144393159927101E-2</v>
      </c>
      <c r="Q121" s="2">
        <v>180.209</v>
      </c>
      <c r="R121" s="2">
        <v>28.449769021336699</v>
      </c>
      <c r="S121" s="2">
        <v>2.2375474649110199E-2</v>
      </c>
      <c r="U121">
        <f t="shared" si="4"/>
        <v>0</v>
      </c>
    </row>
    <row r="122" spans="1:21" x14ac:dyDescent="0.25">
      <c r="A122" s="5"/>
      <c r="B122" s="5" t="b">
        <v>0</v>
      </c>
      <c r="C122" s="5" t="s">
        <v>117</v>
      </c>
      <c r="D122" s="3">
        <v>43406.7425462963</v>
      </c>
      <c r="E122" s="1" t="s">
        <v>33</v>
      </c>
      <c r="F122" s="2" t="s">
        <v>178</v>
      </c>
      <c r="G122" s="5" t="s">
        <v>208</v>
      </c>
      <c r="H122" s="4">
        <v>25749.471000000001</v>
      </c>
      <c r="I122" s="4">
        <v>2.7975499923093099</v>
      </c>
      <c r="J122" s="4">
        <v>0.155765854291957</v>
      </c>
      <c r="K122" s="2">
        <v>2039749.4129999999</v>
      </c>
      <c r="L122" s="2">
        <v>0.64710153066454201</v>
      </c>
      <c r="M122" s="2">
        <v>128.704298850762</v>
      </c>
      <c r="N122" s="4">
        <v>451472.011</v>
      </c>
      <c r="O122" s="4">
        <v>0.86845001658272103</v>
      </c>
      <c r="P122" s="4">
        <v>94.049203998701799</v>
      </c>
      <c r="Q122" s="2">
        <v>754504.06</v>
      </c>
      <c r="R122" s="2">
        <v>0.58162468673355905</v>
      </c>
      <c r="S122" s="2">
        <v>93.682260415299595</v>
      </c>
      <c r="T122">
        <f t="shared" si="3"/>
        <v>25206.342000000001</v>
      </c>
      <c r="U122">
        <f t="shared" si="4"/>
        <v>25338.804805212032</v>
      </c>
    </row>
    <row r="123" spans="1:21" x14ac:dyDescent="0.25">
      <c r="A123" s="5"/>
      <c r="B123" s="5" t="b">
        <v>0</v>
      </c>
      <c r="C123" s="5" t="s">
        <v>72</v>
      </c>
      <c r="D123" s="3">
        <v>43406.744768518503</v>
      </c>
      <c r="E123" s="1" t="s">
        <v>33</v>
      </c>
      <c r="F123" s="2" t="s">
        <v>178</v>
      </c>
      <c r="G123" s="5" t="s">
        <v>23</v>
      </c>
      <c r="H123" s="4">
        <v>550.63900000000001</v>
      </c>
      <c r="I123" s="4">
        <v>8.2664481668551506</v>
      </c>
      <c r="J123" s="4" t="s">
        <v>39</v>
      </c>
      <c r="K123" s="2">
        <v>817.95399999999995</v>
      </c>
      <c r="L123" s="2">
        <v>22.643976903021802</v>
      </c>
      <c r="M123" s="2">
        <v>5.1611337839456699E-2</v>
      </c>
      <c r="N123" s="4">
        <v>103.119</v>
      </c>
      <c r="O123" s="4">
        <v>39.116965760005897</v>
      </c>
      <c r="P123" s="4">
        <v>2.1481419957043901E-2</v>
      </c>
      <c r="Q123" s="2">
        <v>159.185</v>
      </c>
      <c r="R123" s="2">
        <v>37.202745201035597</v>
      </c>
      <c r="S123" s="2">
        <v>1.9765050202923299E-2</v>
      </c>
      <c r="U123">
        <f t="shared" si="4"/>
        <v>0</v>
      </c>
    </row>
    <row r="124" spans="1:21" x14ac:dyDescent="0.25">
      <c r="A124" s="5"/>
      <c r="B124" s="5" t="b">
        <v>0</v>
      </c>
      <c r="C124" s="5" t="s">
        <v>96</v>
      </c>
      <c r="D124" s="3">
        <v>43406.746956018498</v>
      </c>
      <c r="E124" s="1" t="s">
        <v>33</v>
      </c>
      <c r="F124" s="2" t="s">
        <v>178</v>
      </c>
      <c r="G124" s="5" t="s">
        <v>23</v>
      </c>
      <c r="H124" s="4">
        <v>515.59299999999996</v>
      </c>
      <c r="I124" s="4">
        <v>17.566262322297501</v>
      </c>
      <c r="J124" s="4" t="s">
        <v>39</v>
      </c>
      <c r="K124" s="2">
        <v>697.81200000000001</v>
      </c>
      <c r="L124" s="2">
        <v>16.2202173593137</v>
      </c>
      <c r="M124" s="2">
        <v>4.4030606709456799E-2</v>
      </c>
      <c r="N124" s="4">
        <v>95.108999999999995</v>
      </c>
      <c r="O124" s="4">
        <v>33.745329061415902</v>
      </c>
      <c r="P124" s="4">
        <v>1.9812802400086201E-2</v>
      </c>
      <c r="Q124" s="2">
        <v>123.143</v>
      </c>
      <c r="R124" s="2">
        <v>27.384523933163099</v>
      </c>
      <c r="S124" s="2">
        <v>1.52899304402964E-2</v>
      </c>
      <c r="U124">
        <f t="shared" si="4"/>
        <v>0</v>
      </c>
    </row>
    <row r="125" spans="1:21" x14ac:dyDescent="0.25">
      <c r="A125" s="5"/>
      <c r="B125" s="5" t="b">
        <v>0</v>
      </c>
      <c r="C125" s="5" t="s">
        <v>19</v>
      </c>
      <c r="D125" s="3">
        <v>43406.749178240701</v>
      </c>
      <c r="E125" s="1" t="s">
        <v>33</v>
      </c>
      <c r="F125" s="2" t="s">
        <v>178</v>
      </c>
      <c r="G125" s="5" t="s">
        <v>23</v>
      </c>
      <c r="H125" s="4">
        <v>461.53</v>
      </c>
      <c r="I125" s="4">
        <v>30.048870437722002</v>
      </c>
      <c r="J125" s="4" t="s">
        <v>39</v>
      </c>
      <c r="K125" s="2">
        <v>573.66499999999996</v>
      </c>
      <c r="L125" s="2">
        <v>21.040352504180198</v>
      </c>
      <c r="M125" s="2">
        <v>3.6197167715631903E-2</v>
      </c>
      <c r="N125" s="4">
        <v>53.061</v>
      </c>
      <c r="O125" s="4">
        <v>51.136073997058098</v>
      </c>
      <c r="P125" s="4">
        <v>1.1053497651652E-2</v>
      </c>
      <c r="Q125" s="2">
        <v>96.11</v>
      </c>
      <c r="R125" s="2">
        <v>42.866511604373102</v>
      </c>
      <c r="S125" s="2">
        <v>1.19334043722898E-2</v>
      </c>
      <c r="U125">
        <f t="shared" si="4"/>
        <v>0</v>
      </c>
    </row>
    <row r="126" spans="1:21" x14ac:dyDescent="0.25">
      <c r="A126" s="5"/>
      <c r="B126" s="5" t="b">
        <v>0</v>
      </c>
      <c r="C126" s="5" t="s">
        <v>157</v>
      </c>
      <c r="D126" s="3">
        <v>43406.751388888901</v>
      </c>
      <c r="E126" s="1" t="s">
        <v>33</v>
      </c>
      <c r="F126" s="2" t="s">
        <v>178</v>
      </c>
      <c r="G126" s="5" t="s">
        <v>226</v>
      </c>
      <c r="H126" s="4">
        <v>334935.27299999999</v>
      </c>
      <c r="I126" s="4">
        <v>0.69343295855822495</v>
      </c>
      <c r="J126" s="4">
        <v>2.26336548631875</v>
      </c>
      <c r="K126" s="2">
        <v>2045636.902</v>
      </c>
      <c r="L126" s="2">
        <v>0.60067271918276699</v>
      </c>
      <c r="M126" s="2">
        <v>129.07578818121999</v>
      </c>
      <c r="N126" s="4">
        <v>455737.78200000001</v>
      </c>
      <c r="O126" s="4">
        <v>0.91170845470791595</v>
      </c>
      <c r="P126" s="4">
        <v>94.937835757073898</v>
      </c>
      <c r="Q126" s="2">
        <v>763849.11899999995</v>
      </c>
      <c r="R126" s="2">
        <v>0.88050729792600402</v>
      </c>
      <c r="S126" s="2">
        <v>94.842580547750998</v>
      </c>
      <c r="T126">
        <f t="shared" si="3"/>
        <v>334435.69899999996</v>
      </c>
      <c r="U126">
        <f t="shared" si="4"/>
        <v>335225.61670690437</v>
      </c>
    </row>
    <row r="127" spans="1:21" x14ac:dyDescent="0.25">
      <c r="A127" s="5"/>
      <c r="B127" s="5" t="b">
        <v>0</v>
      </c>
      <c r="C127" s="5" t="s">
        <v>32</v>
      </c>
      <c r="D127" s="3">
        <v>43406.753622685203</v>
      </c>
      <c r="E127" s="1" t="s">
        <v>33</v>
      </c>
      <c r="F127" s="2" t="s">
        <v>178</v>
      </c>
      <c r="G127" s="5" t="s">
        <v>23</v>
      </c>
      <c r="H127" s="4">
        <v>537.61800000000005</v>
      </c>
      <c r="I127" s="4">
        <v>12.005514376059899</v>
      </c>
      <c r="J127" s="4" t="s">
        <v>39</v>
      </c>
      <c r="K127" s="2">
        <v>837.97900000000004</v>
      </c>
      <c r="L127" s="2">
        <v>12.670410109641701</v>
      </c>
      <c r="M127" s="2">
        <v>5.2874877158581197E-2</v>
      </c>
      <c r="N127" s="4">
        <v>85.096000000000004</v>
      </c>
      <c r="O127" s="4">
        <v>36.474931612873597</v>
      </c>
      <c r="P127" s="4">
        <v>1.7726926295489699E-2</v>
      </c>
      <c r="Q127" s="2">
        <v>131.15100000000001</v>
      </c>
      <c r="R127" s="2">
        <v>32.873214006434999</v>
      </c>
      <c r="S127" s="2">
        <v>1.6284235946625598E-2</v>
      </c>
      <c r="U127">
        <f t="shared" si="4"/>
        <v>0</v>
      </c>
    </row>
    <row r="128" spans="1:21" x14ac:dyDescent="0.25">
      <c r="A128" s="5"/>
      <c r="B128" s="5" t="b">
        <v>0</v>
      </c>
      <c r="C128" s="5" t="s">
        <v>209</v>
      </c>
      <c r="D128" s="3">
        <v>43406.755810185197</v>
      </c>
      <c r="E128" s="1" t="s">
        <v>33</v>
      </c>
      <c r="F128" s="2" t="s">
        <v>178</v>
      </c>
      <c r="G128" s="5" t="s">
        <v>23</v>
      </c>
      <c r="H128" s="4">
        <v>509.59199999999998</v>
      </c>
      <c r="I128" s="4">
        <v>19.171660706552998</v>
      </c>
      <c r="J128" s="4" t="s">
        <v>39</v>
      </c>
      <c r="K128" s="2">
        <v>530.61400000000003</v>
      </c>
      <c r="L128" s="2">
        <v>12.672937057207101</v>
      </c>
      <c r="M128" s="2">
        <v>3.3480731699271002E-2</v>
      </c>
      <c r="N128" s="4">
        <v>42.05</v>
      </c>
      <c r="O128" s="4">
        <v>36.8860436016028</v>
      </c>
      <c r="P128" s="4">
        <v>8.7597213820313907E-3</v>
      </c>
      <c r="Q128" s="2">
        <v>80.093000000000004</v>
      </c>
      <c r="R128" s="2">
        <v>47.140157972508099</v>
      </c>
      <c r="S128" s="2">
        <v>9.9446691956072298E-3</v>
      </c>
      <c r="U128">
        <f t="shared" si="4"/>
        <v>0</v>
      </c>
    </row>
  </sheetData>
  <mergeCells count="5">
    <mergeCell ref="A1:G1"/>
    <mergeCell ref="H1:J1"/>
    <mergeCell ref="K1:M1"/>
    <mergeCell ref="N1:P1"/>
    <mergeCell ref="Q1:S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ValueList_Helper!$A$1:$A$20</xm:f>
          </x14:formula1>
          <xm:sqref>E3:E128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101"/>
  <sheetViews>
    <sheetView tabSelected="1" topLeftCell="U14" zoomScale="60" zoomScaleNormal="60" workbookViewId="0">
      <selection activeCell="AB64" sqref="AB64:AB73"/>
    </sheetView>
  </sheetViews>
  <sheetFormatPr defaultRowHeight="15" x14ac:dyDescent="0.25"/>
  <cols>
    <col min="1" max="1" width="20.85546875" bestFit="1" customWidth="1"/>
    <col min="2" max="2" width="15.28515625" bestFit="1" customWidth="1"/>
    <col min="3" max="3" width="17.42578125" bestFit="1" customWidth="1"/>
    <col min="4" max="4" width="19.140625" bestFit="1" customWidth="1"/>
    <col min="5" max="5" width="12.7109375" bestFit="1" customWidth="1"/>
    <col min="6" max="7" width="12.7109375" customWidth="1"/>
    <col min="8" max="8" width="28.140625" bestFit="1" customWidth="1"/>
    <col min="9" max="9" width="28.140625" customWidth="1"/>
    <col min="10" max="10" width="35.28515625" bestFit="1" customWidth="1"/>
    <col min="11" max="11" width="27.42578125" bestFit="1" customWidth="1"/>
    <col min="12" max="12" width="27.42578125" customWidth="1"/>
    <col min="13" max="13" width="39.7109375" bestFit="1" customWidth="1"/>
    <col min="14" max="14" width="35.28515625" customWidth="1"/>
    <col min="15" max="15" width="34.85546875" bestFit="1" customWidth="1"/>
    <col min="16" max="16" width="37" bestFit="1" customWidth="1"/>
    <col min="17" max="17" width="31.28515625" bestFit="1" customWidth="1"/>
    <col min="18" max="18" width="32.42578125" bestFit="1" customWidth="1"/>
    <col min="19" max="19" width="42.5703125" bestFit="1" customWidth="1"/>
    <col min="20" max="20" width="48.28515625" bestFit="1" customWidth="1"/>
    <col min="21" max="21" width="32.42578125" customWidth="1"/>
    <col min="22" max="22" width="21.85546875" bestFit="1" customWidth="1"/>
    <col min="23" max="29" width="35.42578125" customWidth="1"/>
    <col min="31" max="31" width="21.7109375" bestFit="1" customWidth="1"/>
    <col min="32" max="32" width="26.5703125" bestFit="1" customWidth="1"/>
    <col min="33" max="33" width="26.5703125" customWidth="1"/>
    <col min="34" max="34" width="14.85546875" bestFit="1" customWidth="1"/>
    <col min="35" max="35" width="10.140625" bestFit="1" customWidth="1"/>
  </cols>
  <sheetData>
    <row r="1" spans="2:8" x14ac:dyDescent="0.25">
      <c r="B1" t="s">
        <v>230</v>
      </c>
      <c r="C1" t="s">
        <v>233</v>
      </c>
      <c r="D1" t="s">
        <v>232</v>
      </c>
    </row>
    <row r="2" spans="2:8" x14ac:dyDescent="0.25">
      <c r="B2">
        <v>2015.0245</v>
      </c>
      <c r="C2">
        <v>2015.0244999999998</v>
      </c>
      <c r="D2">
        <v>0</v>
      </c>
    </row>
    <row r="4" spans="2:8" x14ac:dyDescent="0.25">
      <c r="B4">
        <v>10011.247499999999</v>
      </c>
      <c r="C4">
        <v>9811.0006850967529</v>
      </c>
      <c r="D4">
        <v>4.8000000000000001E-2</v>
      </c>
    </row>
    <row r="5" spans="2:8" x14ac:dyDescent="0.25">
      <c r="H5" t="s">
        <v>273</v>
      </c>
    </row>
    <row r="6" spans="2:8" x14ac:dyDescent="0.25">
      <c r="B6">
        <v>17961.565499999997</v>
      </c>
      <c r="C6">
        <v>17435.873189314909</v>
      </c>
      <c r="D6">
        <v>9.6000000000000002E-2</v>
      </c>
    </row>
    <row r="8" spans="2:8" x14ac:dyDescent="0.25">
      <c r="B8">
        <v>39074.067500000005</v>
      </c>
      <c r="C8">
        <v>38114.418529453258</v>
      </c>
      <c r="D8">
        <v>0.24299999999999999</v>
      </c>
    </row>
    <row r="10" spans="2:8" x14ac:dyDescent="0.25">
      <c r="B10">
        <v>73352.610499999995</v>
      </c>
      <c r="C10">
        <v>71337.71495334043</v>
      </c>
      <c r="D10">
        <v>0.48899999999999999</v>
      </c>
    </row>
    <row r="12" spans="2:8" x14ac:dyDescent="0.25">
      <c r="B12">
        <v>144497.15950000001</v>
      </c>
      <c r="C12">
        <v>142582.10039738053</v>
      </c>
      <c r="D12">
        <v>0.98599999999999999</v>
      </c>
    </row>
    <row r="14" spans="2:8" x14ac:dyDescent="0.25">
      <c r="B14">
        <v>281715.55300000001</v>
      </c>
      <c r="C14">
        <v>279095.28018962423</v>
      </c>
      <c r="D14">
        <v>1.9650000000000001</v>
      </c>
    </row>
    <row r="16" spans="2:8" x14ac:dyDescent="0.25">
      <c r="B16">
        <v>1451759.93</v>
      </c>
      <c r="C16">
        <v>1378405.3004834023</v>
      </c>
      <c r="D16">
        <v>9.8699999999999992</v>
      </c>
    </row>
    <row r="17" spans="1:35" x14ac:dyDescent="0.25">
      <c r="F17" t="s">
        <v>270</v>
      </c>
      <c r="G17" t="s">
        <v>282</v>
      </c>
      <c r="H17" t="s">
        <v>245</v>
      </c>
      <c r="I17" t="s">
        <v>283</v>
      </c>
      <c r="J17" t="s">
        <v>247</v>
      </c>
      <c r="K17" t="s">
        <v>246</v>
      </c>
      <c r="L17" t="s">
        <v>284</v>
      </c>
      <c r="M17" t="s">
        <v>248</v>
      </c>
      <c r="N17" s="11" t="s">
        <v>285</v>
      </c>
      <c r="O17" t="s">
        <v>250</v>
      </c>
      <c r="P17" t="s">
        <v>286</v>
      </c>
      <c r="Q17" t="s">
        <v>249</v>
      </c>
      <c r="R17" t="s">
        <v>251</v>
      </c>
      <c r="S17" s="11" t="s">
        <v>287</v>
      </c>
      <c r="T17" s="11" t="s">
        <v>288</v>
      </c>
      <c r="U17" s="11" t="s">
        <v>289</v>
      </c>
      <c r="V17" t="s">
        <v>256</v>
      </c>
      <c r="W17" s="11" t="s">
        <v>294</v>
      </c>
      <c r="X17" t="s">
        <v>274</v>
      </c>
      <c r="Y17" s="16" t="s">
        <v>295</v>
      </c>
      <c r="Z17" s="16" t="s">
        <v>297</v>
      </c>
      <c r="AA17" t="s">
        <v>275</v>
      </c>
      <c r="AB17" s="16" t="s">
        <v>296</v>
      </c>
      <c r="AD17" s="9" t="s">
        <v>259</v>
      </c>
      <c r="AE17" s="9" t="s">
        <v>263</v>
      </c>
      <c r="AF17" s="9" t="s">
        <v>264</v>
      </c>
      <c r="AG17" s="9" t="s">
        <v>271</v>
      </c>
      <c r="AH17" s="9" t="s">
        <v>262</v>
      </c>
      <c r="AI17" s="9" t="s">
        <v>272</v>
      </c>
    </row>
    <row r="18" spans="1:35" x14ac:dyDescent="0.25">
      <c r="N18" s="11"/>
      <c r="W18" s="11"/>
      <c r="Y18" s="11"/>
      <c r="Z18" s="11"/>
      <c r="AB18" s="11"/>
      <c r="AD18" t="s">
        <v>265</v>
      </c>
      <c r="AE18">
        <v>98.232963151406011</v>
      </c>
      <c r="AF18">
        <v>94.833314488112904</v>
      </c>
      <c r="AG18">
        <f>W29</f>
        <v>0.57166419869466967</v>
      </c>
      <c r="AH18">
        <f>(AF18/AE18)*100</f>
        <v>96.539197684535651</v>
      </c>
      <c r="AI18">
        <f>(SQRT(((AG18/AF18)^2)+(T94^2)))*AH18</f>
        <v>0.88702244371487748</v>
      </c>
    </row>
    <row r="19" spans="1:35" x14ac:dyDescent="0.25">
      <c r="N19" s="11"/>
      <c r="W19" s="11"/>
      <c r="Y19" s="11"/>
      <c r="Z19" s="11"/>
      <c r="AB19" s="11"/>
      <c r="AD19" t="s">
        <v>266</v>
      </c>
      <c r="AE19">
        <v>94.576061584202193</v>
      </c>
      <c r="AF19">
        <v>87.157382046571428</v>
      </c>
      <c r="AG19">
        <f>W40</f>
        <v>0.53450763227751696</v>
      </c>
      <c r="AH19">
        <f t="shared" ref="AH19:AH22" si="0">(AF19/AE19)*100</f>
        <v>92.155859090171745</v>
      </c>
      <c r="AI19">
        <f t="shared" ref="AI19:AI22" si="1">(SQRT(((AG19/AF19)^2)+(T95^2)))*AH19</f>
        <v>0.85310135192347092</v>
      </c>
    </row>
    <row r="20" spans="1:35" x14ac:dyDescent="0.25">
      <c r="A20" s="5" t="s">
        <v>195</v>
      </c>
      <c r="B20">
        <v>22898.706999999999</v>
      </c>
      <c r="C20">
        <v>22898.70700683949</v>
      </c>
      <c r="D20">
        <f>(C20-3833.1)/139310</f>
        <v>0.13685741875557741</v>
      </c>
      <c r="F20" s="10">
        <v>2.1730368025396101</v>
      </c>
      <c r="G20" s="7">
        <f>F20/100</f>
        <v>2.1730368025396102E-2</v>
      </c>
      <c r="H20">
        <v>0.47689914441275605</v>
      </c>
      <c r="I20">
        <v>8.5180008066874149E-5</v>
      </c>
      <c r="J20">
        <f t="shared" ref="J20:J29" si="2">D20/H20</f>
        <v>0.28697350447986414</v>
      </c>
      <c r="K20">
        <v>1.0546401714894226E-3</v>
      </c>
      <c r="L20">
        <v>6.5777411575051008E-3</v>
      </c>
      <c r="M20">
        <f t="shared" ref="M20:M29" si="3">J20/K20</f>
        <v>272.10560742682873</v>
      </c>
      <c r="N20" s="11">
        <f>G20</f>
        <v>2.1730368025396102E-2</v>
      </c>
      <c r="O20">
        <v>1.8394000000000004</v>
      </c>
      <c r="P20">
        <f>0.0001/O20</f>
        <v>5.4365553984995097E-5</v>
      </c>
      <c r="Q20">
        <f t="shared" ref="Q20:Q29" si="4">(M20/1000000000)*O20</f>
        <v>5.0051105430090886E-7</v>
      </c>
      <c r="R20">
        <f>Q20*1000000</f>
        <v>0.50051105430090881</v>
      </c>
      <c r="S20" s="11">
        <f>SQRT((G20^2)+(I20^2)+(L20^2)+(P20^2))</f>
        <v>2.2704312024404708E-2</v>
      </c>
      <c r="T20" s="11">
        <f>S20*R20</f>
        <v>1.1363759148511602E-2</v>
      </c>
      <c r="U20" s="11">
        <f>(T20^2)</f>
        <v>1.2913502198538113E-4</v>
      </c>
      <c r="V20">
        <f>SUM($R$20:R20)</f>
        <v>0.50051105430090881</v>
      </c>
      <c r="W20" s="11">
        <f>SQRT(SUM($U$20:U20))</f>
        <v>1.1363759148511602E-2</v>
      </c>
      <c r="X20">
        <f>(R20/$AE$18)*100</f>
        <v>0.50951436080521506</v>
      </c>
      <c r="Y20" s="11">
        <f>(SQRT((S20^2)+($T$94^2)))*X20</f>
        <v>1.2095693498118072E-2</v>
      </c>
      <c r="Z20" s="11">
        <f>Y20^2</f>
        <v>1.463058012004158E-4</v>
      </c>
      <c r="AA20">
        <f>SUM($X$20:X20)</f>
        <v>0.50951436080521506</v>
      </c>
      <c r="AB20" s="11">
        <f>SQRT(SUM($Z$20:Z20))</f>
        <v>1.2095693498118072E-2</v>
      </c>
      <c r="AD20" t="s">
        <v>267</v>
      </c>
      <c r="AE20">
        <v>95.573566616956683</v>
      </c>
      <c r="AF20">
        <v>87.469730747166466</v>
      </c>
      <c r="AG20">
        <f>W51</f>
        <v>0.48899658367493914</v>
      </c>
      <c r="AH20">
        <f t="shared" si="0"/>
        <v>91.520839750316028</v>
      </c>
      <c r="AI20">
        <f t="shared" si="1"/>
        <v>0.81519649721805054</v>
      </c>
    </row>
    <row r="21" spans="1:35" x14ac:dyDescent="0.25">
      <c r="A21" s="5" t="s">
        <v>43</v>
      </c>
      <c r="B21">
        <v>54399.514999999999</v>
      </c>
      <c r="C21">
        <v>54693.375194886983</v>
      </c>
      <c r="D21">
        <f t="shared" ref="D21:D78" si="5">(C21-3833.1)/139310</f>
        <v>0.36508703750546972</v>
      </c>
      <c r="F21" s="10">
        <v>2.1728259377208001</v>
      </c>
      <c r="G21" s="7">
        <f t="shared" ref="G21:G73" si="6">F21/100</f>
        <v>2.1728259377208001E-2</v>
      </c>
      <c r="H21">
        <v>0.48865890250724692</v>
      </c>
      <c r="I21">
        <v>8.1908282397694139E-5</v>
      </c>
      <c r="J21">
        <f t="shared" si="2"/>
        <v>0.74712040573138927</v>
      </c>
      <c r="K21">
        <v>9.9305356560577406E-4</v>
      </c>
      <c r="L21">
        <v>7.0358918392540619E-3</v>
      </c>
      <c r="M21">
        <f t="shared" si="3"/>
        <v>752.34653155455646</v>
      </c>
      <c r="N21" s="11">
        <f t="shared" ref="N21:N73" si="7">G21</f>
        <v>2.1728259377208001E-2</v>
      </c>
      <c r="O21">
        <v>1.9216999999999995</v>
      </c>
      <c r="P21">
        <f t="shared" ref="P21:P73" si="8">0.0001/O21</f>
        <v>5.20372586772129E-5</v>
      </c>
      <c r="Q21">
        <f t="shared" si="4"/>
        <v>1.4457843296883909E-6</v>
      </c>
      <c r="R21">
        <f t="shared" ref="R21:R73" si="9">Q21*1000000</f>
        <v>1.4457843296883908</v>
      </c>
      <c r="S21" s="11">
        <f t="shared" ref="S21:S73" si="10">SQRT((G21^2)+(I21^2)+(L21^2)+(P21^2))</f>
        <v>2.283923042442379E-2</v>
      </c>
      <c r="T21" s="11">
        <f t="shared" ref="T21:T73" si="11">S21*R21</f>
        <v>3.3020601449774249E-2</v>
      </c>
      <c r="U21" s="11">
        <f t="shared" ref="U21:U73" si="12">(T21^2)</f>
        <v>1.0903601201048333E-3</v>
      </c>
      <c r="V21">
        <f>SUM($R$20:R21)</f>
        <v>1.9462953839892996</v>
      </c>
      <c r="W21" s="11">
        <f>SQRT(SUM($U$20:U21))</f>
        <v>3.4921270625368352E-2</v>
      </c>
      <c r="X21">
        <f t="shared" ref="X21:X29" si="13">(R21/$AE$18)*100</f>
        <v>1.4717914265296161</v>
      </c>
      <c r="Y21" s="11">
        <f t="shared" ref="Y21:Y29" si="14">(SQRT((S21^2)+($T$94^2)))*X21</f>
        <v>3.5129775413350571E-2</v>
      </c>
      <c r="Z21" s="11">
        <f t="shared" ref="Z21:Z73" si="15">Y21^2</f>
        <v>1.2341011205924503E-3</v>
      </c>
      <c r="AA21">
        <f>SUM($X$20:X21)</f>
        <v>1.9813057873348312</v>
      </c>
      <c r="AB21" s="11">
        <f>SQRT(SUM($Z$20:Z21))</f>
        <v>3.7153827821543049E-2</v>
      </c>
      <c r="AD21" t="s">
        <v>268</v>
      </c>
      <c r="AE21">
        <v>95.281162544275418</v>
      </c>
      <c r="AF21">
        <v>87.381540586511079</v>
      </c>
      <c r="AG21">
        <f>W62</f>
        <v>0.51768625815432101</v>
      </c>
      <c r="AH21">
        <f t="shared" si="0"/>
        <v>91.709146124142293</v>
      </c>
      <c r="AI21">
        <f t="shared" si="1"/>
        <v>0.83643685687802294</v>
      </c>
    </row>
    <row r="22" spans="1:35" x14ac:dyDescent="0.25">
      <c r="A22" s="5" t="s">
        <v>73</v>
      </c>
      <c r="B22">
        <v>1402386.01</v>
      </c>
      <c r="C22">
        <v>1418464.7277948176</v>
      </c>
      <c r="D22">
        <f t="shared" si="5"/>
        <v>10.154559096940762</v>
      </c>
      <c r="F22" s="10">
        <v>0.75705752992346698</v>
      </c>
      <c r="G22" s="7">
        <f t="shared" si="6"/>
        <v>7.5705752992346696E-3</v>
      </c>
      <c r="H22">
        <v>0.44013967409378113</v>
      </c>
      <c r="I22">
        <v>9.7288515073613326E-5</v>
      </c>
      <c r="J22">
        <f t="shared" si="2"/>
        <v>23.071219648281733</v>
      </c>
      <c r="K22">
        <v>9.6547919293819059E-4</v>
      </c>
      <c r="L22">
        <v>7.2153786811357456E-3</v>
      </c>
      <c r="M22">
        <f t="shared" si="3"/>
        <v>23896.133461012596</v>
      </c>
      <c r="N22" s="11">
        <f t="shared" si="7"/>
        <v>7.5705752992346696E-3</v>
      </c>
      <c r="O22">
        <v>1.5881999999999996</v>
      </c>
      <c r="P22">
        <f t="shared" si="8"/>
        <v>6.2964362171011228E-5</v>
      </c>
      <c r="Q22">
        <f t="shared" si="4"/>
        <v>3.7951839162780195E-5</v>
      </c>
      <c r="R22">
        <f t="shared" si="9"/>
        <v>37.951839162780196</v>
      </c>
      <c r="S22" s="11">
        <f t="shared" si="10"/>
        <v>1.0458906703840472E-2</v>
      </c>
      <c r="T22" s="11">
        <f t="shared" si="11"/>
        <v>0.39693474504267717</v>
      </c>
      <c r="U22" s="11">
        <f t="shared" si="12"/>
        <v>0.15755719182209513</v>
      </c>
      <c r="V22">
        <f>SUM($R$20:R22)</f>
        <v>39.898134546769498</v>
      </c>
      <c r="W22" s="11">
        <f>SQRT(SUM($U$20:U22))</f>
        <v>0.3984679246365827</v>
      </c>
      <c r="X22">
        <f t="shared" si="13"/>
        <v>38.634525464008654</v>
      </c>
      <c r="Y22" s="11">
        <f t="shared" si="14"/>
        <v>0.48481944189959209</v>
      </c>
      <c r="Z22" s="11">
        <f t="shared" si="15"/>
        <v>0.23504989124383194</v>
      </c>
      <c r="AA22">
        <f>SUM($X$20:X22)</f>
        <v>40.615831251343486</v>
      </c>
      <c r="AB22" s="11">
        <f>SQRT(SUM($Z$20:Z22))</f>
        <v>0.48624098774745922</v>
      </c>
      <c r="AD22" t="s">
        <v>269</v>
      </c>
      <c r="AE22">
        <v>95.303370448529691</v>
      </c>
      <c r="AF22">
        <v>87.972471688209879</v>
      </c>
      <c r="AG22">
        <f>W73</f>
        <v>0.46156600219857591</v>
      </c>
      <c r="AH22">
        <f t="shared" si="0"/>
        <v>92.307828436897736</v>
      </c>
      <c r="AI22">
        <f t="shared" si="1"/>
        <v>0.80267091803843615</v>
      </c>
    </row>
    <row r="23" spans="1:35" x14ac:dyDescent="0.25">
      <c r="A23" s="5" t="s">
        <v>41</v>
      </c>
      <c r="B23">
        <v>1374822.567</v>
      </c>
      <c r="C23">
        <v>1393775.53241971</v>
      </c>
      <c r="D23">
        <f t="shared" si="5"/>
        <v>9.9773342360183044</v>
      </c>
      <c r="F23" s="10">
        <v>0.67411239237398901</v>
      </c>
      <c r="G23" s="7">
        <f t="shared" si="6"/>
        <v>6.74112392373989E-3</v>
      </c>
      <c r="H23">
        <v>0.43713442148069764</v>
      </c>
      <c r="I23">
        <v>9.8345162246802305E-5</v>
      </c>
      <c r="J23">
        <f t="shared" si="2"/>
        <v>22.824407655252262</v>
      </c>
      <c r="K23">
        <v>9.4144321766560996E-4</v>
      </c>
      <c r="L23">
        <v>7.4042627701180405E-3</v>
      </c>
      <c r="M23">
        <f t="shared" si="3"/>
        <v>24244.061911505782</v>
      </c>
      <c r="N23" s="11">
        <f t="shared" si="7"/>
        <v>6.74112392373989E-3</v>
      </c>
      <c r="O23">
        <v>1.5694000000000008</v>
      </c>
      <c r="P23">
        <f t="shared" si="8"/>
        <v>6.371861858034915E-5</v>
      </c>
      <c r="Q23">
        <f t="shared" si="4"/>
        <v>3.8048630763917191E-5</v>
      </c>
      <c r="R23">
        <f t="shared" si="9"/>
        <v>38.048630763917188</v>
      </c>
      <c r="S23" s="11">
        <f t="shared" si="10"/>
        <v>1.0013969780135424E-2</v>
      </c>
      <c r="T23" s="11">
        <f t="shared" si="11"/>
        <v>0.38101783864539773</v>
      </c>
      <c r="U23" s="11">
        <f t="shared" si="12"/>
        <v>0.14517459336601035</v>
      </c>
      <c r="V23">
        <f>SUM($R$20:R23)</f>
        <v>77.946765310686686</v>
      </c>
      <c r="W23" s="11">
        <f>SQRT(SUM($U$20:U23))</f>
        <v>0.55131776710912894</v>
      </c>
      <c r="X23">
        <f t="shared" si="13"/>
        <v>38.733058174447017</v>
      </c>
      <c r="Y23" s="11">
        <f t="shared" si="14"/>
        <v>0.47178847974443233</v>
      </c>
      <c r="Z23" s="11">
        <f t="shared" si="15"/>
        <v>0.22258436961956263</v>
      </c>
      <c r="AA23">
        <f>SUM($X$20:X23)</f>
        <v>79.348889425790503</v>
      </c>
      <c r="AB23" s="11">
        <f>SQRT(SUM($Z$20:Z23))</f>
        <v>0.67750621235911002</v>
      </c>
    </row>
    <row r="24" spans="1:35" x14ac:dyDescent="0.25">
      <c r="A24" s="5" t="s">
        <v>17</v>
      </c>
      <c r="B24">
        <v>449388.24</v>
      </c>
      <c r="C24">
        <v>445000.49728851847</v>
      </c>
      <c r="D24">
        <f t="shared" si="5"/>
        <v>3.166803512228257</v>
      </c>
      <c r="F24" s="10">
        <v>0.87792507040239098</v>
      </c>
      <c r="G24" s="7">
        <f t="shared" si="6"/>
        <v>8.7792507040239092E-3</v>
      </c>
      <c r="H24">
        <v>0.44816099172651058</v>
      </c>
      <c r="I24">
        <v>9.4421543934022521E-5</v>
      </c>
      <c r="J24">
        <f t="shared" si="2"/>
        <v>7.0662185480006992</v>
      </c>
      <c r="K24">
        <v>9.3834574583671437E-4</v>
      </c>
      <c r="L24">
        <v>7.4432325525017624E-3</v>
      </c>
      <c r="M24">
        <f t="shared" si="3"/>
        <v>7530.5062972282312</v>
      </c>
      <c r="N24" s="11">
        <f t="shared" si="7"/>
        <v>8.7792507040239092E-3</v>
      </c>
      <c r="O24">
        <v>1.6412999999999993</v>
      </c>
      <c r="P24">
        <f t="shared" si="8"/>
        <v>6.0927313714738345E-5</v>
      </c>
      <c r="Q24">
        <f t="shared" si="4"/>
        <v>1.235981998564069E-5</v>
      </c>
      <c r="R24">
        <f t="shared" si="9"/>
        <v>12.359819985640691</v>
      </c>
      <c r="S24" s="11">
        <f t="shared" si="10"/>
        <v>1.1510411865795316E-2</v>
      </c>
      <c r="T24" s="11">
        <f t="shared" si="11"/>
        <v>0.1422666186218127</v>
      </c>
      <c r="U24" s="11">
        <f t="shared" si="12"/>
        <v>2.0239790774084304E-2</v>
      </c>
      <c r="V24">
        <f>SUM($R$20:R24)</f>
        <v>90.30658529632737</v>
      </c>
      <c r="W24" s="11">
        <f>SQRT(SUM($U$20:U24))</f>
        <v>0.56937779294970758</v>
      </c>
      <c r="X24">
        <f t="shared" si="13"/>
        <v>12.582151234296536</v>
      </c>
      <c r="Y24" s="11">
        <f t="shared" si="14"/>
        <v>0.16907661641192839</v>
      </c>
      <c r="Z24" s="11">
        <f t="shared" si="15"/>
        <v>2.8586902217306375E-2</v>
      </c>
      <c r="AA24">
        <f>SUM($X$20:X24)</f>
        <v>91.931040660087035</v>
      </c>
      <c r="AB24" s="11">
        <f>SQRT(SUM($Z$20:Z24))</f>
        <v>0.69828473418978143</v>
      </c>
    </row>
    <row r="25" spans="1:35" x14ac:dyDescent="0.25">
      <c r="A25" s="5" t="s">
        <v>165</v>
      </c>
      <c r="B25">
        <v>114408.099</v>
      </c>
      <c r="C25">
        <v>112250.87422119788</v>
      </c>
      <c r="D25">
        <f t="shared" si="5"/>
        <v>0.77824832546980027</v>
      </c>
      <c r="F25" s="10">
        <v>1.24531425690835</v>
      </c>
      <c r="G25" s="7">
        <f t="shared" si="6"/>
        <v>1.2453142569083499E-2</v>
      </c>
      <c r="H25">
        <v>0.41719168033140597</v>
      </c>
      <c r="I25">
        <v>1.0566476455854771E-4</v>
      </c>
      <c r="J25">
        <f t="shared" si="2"/>
        <v>1.8654454586716123</v>
      </c>
      <c r="K25">
        <v>9.3127762420732298E-4</v>
      </c>
      <c r="L25">
        <v>7.4826146858788332E-3</v>
      </c>
      <c r="M25">
        <f t="shared" si="3"/>
        <v>2003.103489423389</v>
      </c>
      <c r="N25" s="11">
        <f t="shared" si="7"/>
        <v>1.2453142569083499E-2</v>
      </c>
      <c r="O25">
        <v>1.4501999999999997</v>
      </c>
      <c r="P25">
        <f t="shared" si="8"/>
        <v>6.8956006068128552E-5</v>
      </c>
      <c r="Q25">
        <f t="shared" si="4"/>
        <v>2.9049006803617977E-6</v>
      </c>
      <c r="R25">
        <f t="shared" si="9"/>
        <v>2.9049006803617976</v>
      </c>
      <c r="S25" s="11">
        <f t="shared" si="10"/>
        <v>1.4528805950816855E-2</v>
      </c>
      <c r="T25" s="11">
        <f t="shared" si="11"/>
        <v>4.2204738291372418E-2</v>
      </c>
      <c r="U25" s="11">
        <f t="shared" si="12"/>
        <v>1.7812399342432372E-3</v>
      </c>
      <c r="V25">
        <f>SUM($R$20:R25)</f>
        <v>93.211485976689161</v>
      </c>
      <c r="W25" s="11">
        <f>SQRT(SUM($U$20:U25))</f>
        <v>0.57093984887947979</v>
      </c>
      <c r="X25">
        <f t="shared" si="13"/>
        <v>2.9571546934652555</v>
      </c>
      <c r="Y25" s="11">
        <f t="shared" si="14"/>
        <v>4.7606653243750227E-2</v>
      </c>
      <c r="Z25" s="11">
        <f t="shared" si="15"/>
        <v>2.2663934330706742E-3</v>
      </c>
      <c r="AA25">
        <f>SUM($X$20:X25)</f>
        <v>94.888195353552291</v>
      </c>
      <c r="AB25" s="11">
        <f>SQRT(SUM($Z$20:Z25))</f>
        <v>0.69990568181403157</v>
      </c>
    </row>
    <row r="26" spans="1:35" x14ac:dyDescent="0.25">
      <c r="A26" s="5" t="s">
        <v>93</v>
      </c>
      <c r="B26">
        <v>38203.718000000001</v>
      </c>
      <c r="C26">
        <v>38090.149334422764</v>
      </c>
      <c r="D26">
        <f t="shared" si="5"/>
        <v>0.24590517073018997</v>
      </c>
      <c r="F26" s="10">
        <v>2.1030738393666599</v>
      </c>
      <c r="G26" s="7">
        <f t="shared" si="6"/>
        <v>2.10307383936666E-2</v>
      </c>
      <c r="H26">
        <v>0.44236854414880461</v>
      </c>
      <c r="I26">
        <v>9.6187640533287901E-5</v>
      </c>
      <c r="J26">
        <f t="shared" si="2"/>
        <v>0.55588303911471615</v>
      </c>
      <c r="K26">
        <v>9.5130126182966861E-4</v>
      </c>
      <c r="L26">
        <v>7.3275347268717279E-3</v>
      </c>
      <c r="M26">
        <f t="shared" si="3"/>
        <v>584.33964236057909</v>
      </c>
      <c r="N26" s="11">
        <f t="shared" si="7"/>
        <v>2.10307383936666E-2</v>
      </c>
      <c r="O26">
        <v>1.6077000000000004</v>
      </c>
      <c r="P26">
        <f t="shared" si="8"/>
        <v>6.220065932698886E-5</v>
      </c>
      <c r="Q26">
        <f t="shared" si="4"/>
        <v>9.3944284302310318E-7</v>
      </c>
      <c r="R26">
        <f t="shared" si="9"/>
        <v>0.93944284302310321</v>
      </c>
      <c r="S26" s="11">
        <f t="shared" si="10"/>
        <v>2.2271009037323961E-2</v>
      </c>
      <c r="T26" s="11">
        <f t="shared" si="11"/>
        <v>2.0922340047016846E-2</v>
      </c>
      <c r="U26" s="11">
        <f t="shared" si="12"/>
        <v>4.3774431304300488E-4</v>
      </c>
      <c r="V26">
        <f>SUM($R$20:R26)</f>
        <v>94.150928819712263</v>
      </c>
      <c r="W26" s="11">
        <f>SQRT(SUM($U$20:U26))</f>
        <v>0.57132307440848762</v>
      </c>
      <c r="X26">
        <f t="shared" si="13"/>
        <v>0.95634175421863665</v>
      </c>
      <c r="Y26" s="11">
        <f t="shared" si="14"/>
        <v>2.2307235175505941E-2</v>
      </c>
      <c r="Z26" s="11">
        <f t="shared" si="15"/>
        <v>4.9761274117532958E-4</v>
      </c>
      <c r="AA26">
        <f>SUM($X$20:X26)</f>
        <v>95.844537107770932</v>
      </c>
      <c r="AB26" s="11">
        <f>SQRT(SUM($Z$20:Z26))</f>
        <v>0.70026107715389962</v>
      </c>
    </row>
    <row r="27" spans="1:35" x14ac:dyDescent="0.25">
      <c r="A27" s="5" t="s">
        <v>206</v>
      </c>
      <c r="B27">
        <v>19933.077499999999</v>
      </c>
      <c r="C27">
        <v>19756.491844216209</v>
      </c>
      <c r="D27">
        <f t="shared" si="5"/>
        <v>0.11430185804476498</v>
      </c>
      <c r="F27" s="10">
        <v>3.9510964082945002</v>
      </c>
      <c r="G27" s="7">
        <f t="shared" si="6"/>
        <v>3.9510964082945001E-2</v>
      </c>
      <c r="H27">
        <v>0.44484851799190628</v>
      </c>
      <c r="I27">
        <v>9.5139890089847393E-5</v>
      </c>
      <c r="J27">
        <f t="shared" si="2"/>
        <v>0.25694557455363853</v>
      </c>
      <c r="K27">
        <v>9.3178725670001183E-4</v>
      </c>
      <c r="L27">
        <v>7.482614689431121E-3</v>
      </c>
      <c r="M27">
        <f t="shared" si="3"/>
        <v>275.75562201143299</v>
      </c>
      <c r="N27" s="11">
        <f t="shared" si="7"/>
        <v>3.9510964082945001E-2</v>
      </c>
      <c r="O27">
        <v>1.6269</v>
      </c>
      <c r="P27">
        <f t="shared" si="8"/>
        <v>6.1466592906755184E-5</v>
      </c>
      <c r="Q27">
        <f t="shared" si="4"/>
        <v>4.4862682145040037E-7</v>
      </c>
      <c r="R27">
        <f t="shared" si="9"/>
        <v>0.44862682145040039</v>
      </c>
      <c r="S27" s="11">
        <f t="shared" si="10"/>
        <v>4.0213413621514281E-2</v>
      </c>
      <c r="T27" s="11">
        <f t="shared" si="11"/>
        <v>1.8040815932690187E-2</v>
      </c>
      <c r="U27" s="11">
        <f t="shared" si="12"/>
        <v>3.2547103951720811E-4</v>
      </c>
      <c r="V27">
        <f>SUM($R$20:R27)</f>
        <v>94.599555641162667</v>
      </c>
      <c r="W27" s="11">
        <f>SQRT(SUM($U$20:U27))</f>
        <v>0.57160784318541624</v>
      </c>
      <c r="X27">
        <f t="shared" si="13"/>
        <v>0.45669682259195821</v>
      </c>
      <c r="Y27" s="11">
        <f t="shared" si="14"/>
        <v>1.863638620998757E-2</v>
      </c>
      <c r="Z27" s="11">
        <f t="shared" si="15"/>
        <v>3.4731489096781487E-4</v>
      </c>
      <c r="AA27">
        <f>SUM($X$20:X27)</f>
        <v>96.301233930362898</v>
      </c>
      <c r="AB27" s="11">
        <f>SQRT(SUM($Z$20:Z27))</f>
        <v>0.70050902283104644</v>
      </c>
    </row>
    <row r="28" spans="1:35" x14ac:dyDescent="0.25">
      <c r="A28" s="5" t="s">
        <v>9</v>
      </c>
      <c r="B28">
        <v>9847.5414999999994</v>
      </c>
      <c r="C28">
        <v>9679.7726621364</v>
      </c>
      <c r="D28">
        <f t="shared" si="5"/>
        <v>4.196879378462709E-2</v>
      </c>
      <c r="F28" s="10">
        <v>4.1460138197320902</v>
      </c>
      <c r="G28" s="7">
        <f t="shared" si="6"/>
        <v>4.1460138197320903E-2</v>
      </c>
      <c r="H28">
        <v>0.44362139917695464</v>
      </c>
      <c r="I28">
        <v>9.5678808499529696E-5</v>
      </c>
      <c r="J28">
        <f t="shared" si="2"/>
        <v>9.4604980423602825E-2</v>
      </c>
      <c r="K28">
        <v>9.3682357639792531E-4</v>
      </c>
      <c r="L28">
        <v>7.4432325418794156E-3</v>
      </c>
      <c r="M28">
        <f t="shared" si="3"/>
        <v>100.98484155080487</v>
      </c>
      <c r="N28" s="11">
        <f t="shared" si="7"/>
        <v>4.1460138197320903E-2</v>
      </c>
      <c r="O28">
        <v>1.617</v>
      </c>
      <c r="P28">
        <f t="shared" si="8"/>
        <v>6.1842918985776131E-5</v>
      </c>
      <c r="Q28">
        <f t="shared" si="4"/>
        <v>1.6329248878765146E-7</v>
      </c>
      <c r="R28">
        <f t="shared" si="9"/>
        <v>0.16329248878765146</v>
      </c>
      <c r="S28" s="11">
        <f t="shared" si="10"/>
        <v>4.2123126059143152E-2</v>
      </c>
      <c r="T28" s="11">
        <f t="shared" si="11"/>
        <v>6.8783900897134622E-3</v>
      </c>
      <c r="U28" s="11">
        <f t="shared" si="12"/>
        <v>4.7312250226268373E-5</v>
      </c>
      <c r="V28">
        <f>SUM($R$20:R28)</f>
        <v>94.762848129950314</v>
      </c>
      <c r="W28" s="11">
        <f>SQRT(SUM($U$20:U28))</f>
        <v>0.57164922692269049</v>
      </c>
      <c r="X28">
        <f t="shared" si="13"/>
        <v>0.16622983115756115</v>
      </c>
      <c r="Y28" s="11">
        <f t="shared" si="14"/>
        <v>7.0963649858211825E-3</v>
      </c>
      <c r="Z28" s="11">
        <f t="shared" si="15"/>
        <v>5.0358396011988868E-5</v>
      </c>
      <c r="AA28">
        <f>SUM($X$20:X28)</f>
        <v>96.467463761520463</v>
      </c>
      <c r="AB28" s="11">
        <f>SQRT(SUM($Z$20:Z28))</f>
        <v>0.70054496605408534</v>
      </c>
    </row>
    <row r="29" spans="1:35" x14ac:dyDescent="0.25">
      <c r="A29" s="5" t="s">
        <v>110</v>
      </c>
      <c r="B29">
        <v>6565.0429999999997</v>
      </c>
      <c r="C29">
        <v>6513.6352073948929</v>
      </c>
      <c r="D29">
        <f t="shared" si="5"/>
        <v>1.9241513225144592E-2</v>
      </c>
      <c r="F29" s="10">
        <v>5.49515512838276</v>
      </c>
      <c r="G29" s="7">
        <f t="shared" si="6"/>
        <v>5.4951551283827602E-2</v>
      </c>
      <c r="H29">
        <v>0.45721107414958689</v>
      </c>
      <c r="I29">
        <v>9.1240917050384239E-5</v>
      </c>
      <c r="J29">
        <f t="shared" si="2"/>
        <v>4.2084530128527239E-2</v>
      </c>
      <c r="K29">
        <v>9.6090354499491696E-4</v>
      </c>
      <c r="L29">
        <v>7.2523805911273607E-3</v>
      </c>
      <c r="M29">
        <f t="shared" si="3"/>
        <v>43.796830959500582</v>
      </c>
      <c r="N29" s="11">
        <f t="shared" si="7"/>
        <v>5.4951551283827602E-2</v>
      </c>
      <c r="O29">
        <v>1.7042999999999999</v>
      </c>
      <c r="P29">
        <f t="shared" si="8"/>
        <v>5.8675115883353874E-5</v>
      </c>
      <c r="Q29">
        <f t="shared" si="4"/>
        <v>7.4642939004276834E-8</v>
      </c>
      <c r="R29">
        <f t="shared" si="9"/>
        <v>7.4642939004276834E-2</v>
      </c>
      <c r="S29" s="11">
        <f t="shared" si="10"/>
        <v>5.5428167752613507E-2</v>
      </c>
      <c r="T29" s="11">
        <f t="shared" si="11"/>
        <v>4.1373213446771542E-3</v>
      </c>
      <c r="U29" s="11">
        <f t="shared" si="12"/>
        <v>1.7117427909121174E-5</v>
      </c>
      <c r="V29">
        <f>SUM($R$20:R29)</f>
        <v>94.837491068954591</v>
      </c>
      <c r="W29" s="11">
        <f>SQRT(SUM($U$20:U29))</f>
        <v>0.57166419869466967</v>
      </c>
      <c r="X29">
        <f t="shared" si="13"/>
        <v>7.5985633141525039E-2</v>
      </c>
      <c r="Y29" s="11">
        <f t="shared" si="14"/>
        <v>4.244576145443991E-3</v>
      </c>
      <c r="Z29" s="11">
        <f t="shared" si="15"/>
        <v>1.8016426654472167E-5</v>
      </c>
      <c r="AA29">
        <f>SUM($X$20:X29)</f>
        <v>96.543449394661991</v>
      </c>
      <c r="AB29" s="11">
        <f>SQRT(SUM($Z$20:Z29))</f>
        <v>0.70055782480133222</v>
      </c>
    </row>
    <row r="30" spans="1:35" x14ac:dyDescent="0.25">
      <c r="A30" s="5"/>
      <c r="F30" s="11"/>
      <c r="G30" s="7"/>
      <c r="N30" s="11"/>
      <c r="S30" s="11"/>
      <c r="T30" s="11"/>
      <c r="U30" s="11"/>
      <c r="W30" s="11"/>
      <c r="Y30" s="11"/>
      <c r="Z30" s="11"/>
      <c r="AB30" s="11"/>
    </row>
    <row r="31" spans="1:35" x14ac:dyDescent="0.25">
      <c r="A31" s="5" t="s">
        <v>40</v>
      </c>
      <c r="B31">
        <v>25449.165000000001</v>
      </c>
      <c r="C31">
        <v>25148.625084667372</v>
      </c>
      <c r="D31">
        <f t="shared" si="5"/>
        <v>0.15300786077573306</v>
      </c>
      <c r="F31" s="10">
        <v>1.6827100045374701</v>
      </c>
      <c r="G31" s="7">
        <f t="shared" si="6"/>
        <v>1.6827100045374702E-2</v>
      </c>
      <c r="H31">
        <v>0.48126045016077162</v>
      </c>
      <c r="I31">
        <v>8.3888284233336256E-5</v>
      </c>
      <c r="J31">
        <f t="shared" ref="J31:J40" si="16">D31/H31</f>
        <v>0.31793150823970406</v>
      </c>
      <c r="K31">
        <v>1.0652831137831008E-3</v>
      </c>
      <c r="L31">
        <v>6.5472887260069569E-3</v>
      </c>
      <c r="M31">
        <f t="shared" ref="M31:M40" si="17">J31/K31</f>
        <v>298.44790002410303</v>
      </c>
      <c r="N31" s="11">
        <f t="shared" si="7"/>
        <v>1.6827100045374702E-2</v>
      </c>
      <c r="O31">
        <v>1.8708999999999998</v>
      </c>
      <c r="P31">
        <f t="shared" si="8"/>
        <v>5.3450211128333964E-5</v>
      </c>
      <c r="Q31">
        <f t="shared" ref="Q31:Q40" si="18">(M31/1000000000)*O31</f>
        <v>5.5836617615509432E-7</v>
      </c>
      <c r="R31">
        <f t="shared" si="9"/>
        <v>0.55836617615509432</v>
      </c>
      <c r="S31" s="11">
        <f t="shared" si="10"/>
        <v>1.8056250434906145E-2</v>
      </c>
      <c r="T31" s="11">
        <f t="shared" si="11"/>
        <v>1.0081999511037302E-2</v>
      </c>
      <c r="U31" s="11">
        <f t="shared" si="12"/>
        <v>1.0164671414055641E-4</v>
      </c>
      <c r="V31">
        <f>SUM($R$31:R31)</f>
        <v>0.55836617615509432</v>
      </c>
      <c r="W31" s="11">
        <f>SQRT(SUM($U$31:U31))</f>
        <v>1.0081999511037302E-2</v>
      </c>
      <c r="X31">
        <f>(R31/$AE$19)*100</f>
        <v>0.59038848393784538</v>
      </c>
      <c r="Y31" s="11">
        <f>(SQRT((S31^2)+($T$95^2)))*X31</f>
        <v>1.1419302076089191E-2</v>
      </c>
      <c r="Z31" s="11">
        <f t="shared" si="15"/>
        <v>1.3040045990497491E-4</v>
      </c>
      <c r="AA31">
        <f>SUM($X$31:X31)</f>
        <v>0.59038848393784538</v>
      </c>
      <c r="AB31" s="11">
        <f>SQRT(SUM($Z$31:Z31))</f>
        <v>1.1419302076089191E-2</v>
      </c>
    </row>
    <row r="32" spans="1:35" x14ac:dyDescent="0.25">
      <c r="A32" s="5" t="s">
        <v>167</v>
      </c>
      <c r="B32">
        <v>50655.142500000002</v>
      </c>
      <c r="C32">
        <v>50245.688620368717</v>
      </c>
      <c r="D32">
        <f t="shared" si="5"/>
        <v>0.33316049544446713</v>
      </c>
      <c r="F32" s="10">
        <v>1.5929512995799</v>
      </c>
      <c r="G32" s="7">
        <f t="shared" si="6"/>
        <v>1.5929512995798999E-2</v>
      </c>
      <c r="H32">
        <v>0.48600805328335911</v>
      </c>
      <c r="I32">
        <v>8.1933674915449377E-5</v>
      </c>
      <c r="J32">
        <f t="shared" si="16"/>
        <v>0.68550406355143934</v>
      </c>
      <c r="K32">
        <v>1.007915097975297E-3</v>
      </c>
      <c r="L32">
        <v>6.9324229446941325E-3</v>
      </c>
      <c r="M32">
        <f t="shared" si="17"/>
        <v>680.1208404641244</v>
      </c>
      <c r="N32" s="11">
        <f t="shared" si="7"/>
        <v>1.5929512995798999E-2</v>
      </c>
      <c r="O32">
        <v>1.9191000000000003</v>
      </c>
      <c r="P32">
        <f t="shared" si="8"/>
        <v>5.2107758845292059E-5</v>
      </c>
      <c r="Q32">
        <f t="shared" si="18"/>
        <v>1.3052199049347013E-6</v>
      </c>
      <c r="R32">
        <f t="shared" si="9"/>
        <v>1.3052199049347013</v>
      </c>
      <c r="S32" s="11">
        <f t="shared" si="10"/>
        <v>1.7372889814681606E-2</v>
      </c>
      <c r="T32" s="11">
        <f t="shared" si="11"/>
        <v>2.2675441592359766E-2</v>
      </c>
      <c r="U32" s="11">
        <f t="shared" si="12"/>
        <v>5.1417565140851921E-4</v>
      </c>
      <c r="V32">
        <f>SUM($R$31:R32)</f>
        <v>1.8635860810897955</v>
      </c>
      <c r="W32" s="11">
        <f>SQRT(SUM($U$31:U32))</f>
        <v>2.4815768485966248E-2</v>
      </c>
      <c r="X32">
        <f t="shared" ref="X32:X40" si="19">(R32/$AE$19)*100</f>
        <v>1.3800742842020848</v>
      </c>
      <c r="Y32" s="11">
        <f t="shared" ref="Y32:Y40" si="20">(SQRT((S32^2)+($T$95^2)))*X32</f>
        <v>2.5815233320909577E-2</v>
      </c>
      <c r="Z32" s="11">
        <f t="shared" si="15"/>
        <v>6.6642627141300006E-4</v>
      </c>
      <c r="AA32">
        <f>SUM($X$31:X32)</f>
        <v>1.9704627681399303</v>
      </c>
      <c r="AB32" s="11">
        <f>SQRT(SUM($Z$31:Z32))</f>
        <v>2.8228119514377415E-2</v>
      </c>
    </row>
    <row r="33" spans="1:28" x14ac:dyDescent="0.25">
      <c r="A33" s="5" t="s">
        <v>48</v>
      </c>
      <c r="B33">
        <v>896815.84550000005</v>
      </c>
      <c r="C33">
        <v>883790.16991602071</v>
      </c>
      <c r="D33">
        <f t="shared" si="5"/>
        <v>6.3165391566723184</v>
      </c>
      <c r="F33" s="10">
        <v>1.03893474844083</v>
      </c>
      <c r="G33" s="7">
        <f t="shared" si="6"/>
        <v>1.03893474844083E-2</v>
      </c>
      <c r="H33">
        <v>0.4458947597896285</v>
      </c>
      <c r="I33">
        <v>9.4630131662878822E-5</v>
      </c>
      <c r="J33">
        <f t="shared" si="16"/>
        <v>14.165986520344932</v>
      </c>
      <c r="K33">
        <v>9.0865543687065735E-4</v>
      </c>
      <c r="L33">
        <v>7.6859464467338764E-3</v>
      </c>
      <c r="M33">
        <f t="shared" si="17"/>
        <v>15590.053110925688</v>
      </c>
      <c r="N33" s="11">
        <f t="shared" si="7"/>
        <v>1.03893474844083E-2</v>
      </c>
      <c r="O33">
        <v>1.6362999999999994</v>
      </c>
      <c r="P33">
        <f t="shared" si="8"/>
        <v>6.1113487746745725E-5</v>
      </c>
      <c r="Q33">
        <f t="shared" si="18"/>
        <v>2.5510003905407696E-5</v>
      </c>
      <c r="R33">
        <f t="shared" si="9"/>
        <v>25.510003905407697</v>
      </c>
      <c r="S33" s="11">
        <f t="shared" si="10"/>
        <v>1.2923815367531573E-2</v>
      </c>
      <c r="T33" s="11">
        <f t="shared" si="11"/>
        <v>0.32968658049849842</v>
      </c>
      <c r="U33" s="11">
        <f t="shared" si="12"/>
        <v>0.10869324136079288</v>
      </c>
      <c r="V33">
        <f>SUM($R$31:R33)</f>
        <v>27.373589986497493</v>
      </c>
      <c r="W33" s="11">
        <f>SQRT(SUM($U$31:U33))</f>
        <v>0.33061921257897575</v>
      </c>
      <c r="X33">
        <f t="shared" si="19"/>
        <v>26.973002975701032</v>
      </c>
      <c r="Y33" s="11">
        <f t="shared" si="20"/>
        <v>0.3956033100879281</v>
      </c>
      <c r="Z33" s="11">
        <f t="shared" si="15"/>
        <v>0.15650197895252538</v>
      </c>
      <c r="AA33">
        <f>SUM($X$31:X33)</f>
        <v>28.943465743840964</v>
      </c>
      <c r="AB33" s="11">
        <f>SQRT(SUM($Z$31:Z33))</f>
        <v>0.39660913464498437</v>
      </c>
    </row>
    <row r="34" spans="1:28" x14ac:dyDescent="0.25">
      <c r="A34" s="5" t="s">
        <v>14</v>
      </c>
      <c r="B34">
        <v>1210266.808</v>
      </c>
      <c r="C34">
        <v>1205473.3653938614</v>
      </c>
      <c r="D34">
        <f t="shared" si="5"/>
        <v>8.6256569190572208</v>
      </c>
      <c r="F34" s="10">
        <v>0.80736436227352004</v>
      </c>
      <c r="G34" s="7">
        <f t="shared" si="6"/>
        <v>8.0736436227352004E-3</v>
      </c>
      <c r="H34">
        <v>0.44363296908461924</v>
      </c>
      <c r="I34">
        <v>9.5750276556276926E-5</v>
      </c>
      <c r="J34">
        <f t="shared" si="16"/>
        <v>19.443227893668897</v>
      </c>
      <c r="K34">
        <v>9.3880475331670459E-4</v>
      </c>
      <c r="L34">
        <v>7.4432325557084013E-3</v>
      </c>
      <c r="M34">
        <f t="shared" si="17"/>
        <v>20710.61935400081</v>
      </c>
      <c r="N34" s="11">
        <f t="shared" si="7"/>
        <v>8.0736436227352004E-3</v>
      </c>
      <c r="O34">
        <v>1.6158000000000001</v>
      </c>
      <c r="P34">
        <f t="shared" si="8"/>
        <v>6.1888847629657138E-5</v>
      </c>
      <c r="Q34">
        <f t="shared" si="18"/>
        <v>3.346421875219451E-5</v>
      </c>
      <c r="R34">
        <f t="shared" si="9"/>
        <v>33.464218752194512</v>
      </c>
      <c r="S34" s="11">
        <f t="shared" si="10"/>
        <v>1.0981731674477014E-2</v>
      </c>
      <c r="T34" s="11">
        <f t="shared" si="11"/>
        <v>0.36749507103260215</v>
      </c>
      <c r="U34" s="11">
        <f t="shared" si="12"/>
        <v>0.13505262723325731</v>
      </c>
      <c r="V34">
        <f>SUM($R$31:R34)</f>
        <v>60.837808738692004</v>
      </c>
      <c r="W34" s="11">
        <f>SQRT(SUM($U$31:U34))</f>
        <v>0.4943295368067735</v>
      </c>
      <c r="X34">
        <f t="shared" si="19"/>
        <v>35.383392151935738</v>
      </c>
      <c r="Y34" s="11">
        <f t="shared" si="20"/>
        <v>0.45955349867316314</v>
      </c>
      <c r="Z34" s="11">
        <f t="shared" si="15"/>
        <v>0.21118941814274494</v>
      </c>
      <c r="AA34">
        <f>SUM($X$31:X34)</f>
        <v>64.326857895776698</v>
      </c>
      <c r="AB34" s="11">
        <f>SQRT(SUM($Z$31:Z34))</f>
        <v>0.60703230871724467</v>
      </c>
    </row>
    <row r="35" spans="1:28" x14ac:dyDescent="0.25">
      <c r="A35" s="5" t="s">
        <v>111</v>
      </c>
      <c r="B35">
        <v>644782.97199999995</v>
      </c>
      <c r="C35">
        <v>638715.36267254723</v>
      </c>
      <c r="D35">
        <f t="shared" si="5"/>
        <v>4.5573344531802977</v>
      </c>
      <c r="F35" s="10">
        <v>0.91496354527454504</v>
      </c>
      <c r="G35" s="7">
        <f t="shared" si="6"/>
        <v>9.1496354527454502E-3</v>
      </c>
      <c r="H35">
        <v>0.4436383621874142</v>
      </c>
      <c r="I35">
        <v>9.5833502323143302E-5</v>
      </c>
      <c r="J35">
        <f t="shared" si="16"/>
        <v>10.272633842370603</v>
      </c>
      <c r="K35">
        <v>1.045803221271259E-3</v>
      </c>
      <c r="L35">
        <v>6.6708223383898282E-3</v>
      </c>
      <c r="M35">
        <f t="shared" si="17"/>
        <v>9822.7215535666255</v>
      </c>
      <c r="N35" s="11">
        <f t="shared" si="7"/>
        <v>9.1496354527454502E-3</v>
      </c>
      <c r="O35">
        <v>1.6143999999999998</v>
      </c>
      <c r="P35">
        <f t="shared" si="8"/>
        <v>6.1942517343904869E-5</v>
      </c>
      <c r="Q35">
        <f t="shared" si="18"/>
        <v>1.5857801676077956E-5</v>
      </c>
      <c r="R35">
        <f t="shared" si="9"/>
        <v>15.857801676077957</v>
      </c>
      <c r="S35" s="11">
        <f t="shared" si="10"/>
        <v>1.1323812102120009E-2</v>
      </c>
      <c r="T35" s="11">
        <f t="shared" si="11"/>
        <v>0.17957076653259055</v>
      </c>
      <c r="U35" s="11">
        <f t="shared" si="12"/>
        <v>3.2245660193102141E-2</v>
      </c>
      <c r="V35">
        <f>SUM($R$31:R35)</f>
        <v>76.695610414769959</v>
      </c>
      <c r="W35" s="11">
        <f>SQRT(SUM($U$31:U35))</f>
        <v>0.52593474039342691</v>
      </c>
      <c r="X35">
        <f t="shared" si="19"/>
        <v>16.767246817483056</v>
      </c>
      <c r="Y35" s="11">
        <f t="shared" si="20"/>
        <v>0.22264102547707035</v>
      </c>
      <c r="Z35" s="11">
        <f t="shared" si="15"/>
        <v>4.956902622548149E-2</v>
      </c>
      <c r="AA35">
        <f>SUM($X$31:X35)</f>
        <v>81.094104713259753</v>
      </c>
      <c r="AB35" s="11">
        <f>SQRT(SUM($Z$31:Z35))</f>
        <v>0.64657346841025709</v>
      </c>
    </row>
    <row r="36" spans="1:28" x14ac:dyDescent="0.25">
      <c r="A36" s="5" t="s">
        <v>11</v>
      </c>
      <c r="B36">
        <v>245941.04749999999</v>
      </c>
      <c r="C36">
        <v>244935.76002477657</v>
      </c>
      <c r="D36">
        <f t="shared" si="5"/>
        <v>1.7306916949592748</v>
      </c>
      <c r="F36" s="10">
        <v>1.16242568024352</v>
      </c>
      <c r="G36" s="7">
        <f t="shared" si="6"/>
        <v>1.1624256802435199E-2</v>
      </c>
      <c r="H36">
        <v>0.43034238488783949</v>
      </c>
      <c r="I36">
        <v>1.0056873814709908E-4</v>
      </c>
      <c r="J36">
        <f t="shared" si="16"/>
        <v>4.0216621827997407</v>
      </c>
      <c r="K36">
        <v>9.8787872800737268E-4</v>
      </c>
      <c r="L36">
        <v>7.0710712622074996E-3</v>
      </c>
      <c r="M36">
        <f t="shared" si="17"/>
        <v>4071.0079777825995</v>
      </c>
      <c r="N36" s="11">
        <f t="shared" si="7"/>
        <v>1.1624256802435199E-2</v>
      </c>
      <c r="O36">
        <v>1.5308999999999999</v>
      </c>
      <c r="P36">
        <f t="shared" si="8"/>
        <v>6.5321052975373972E-5</v>
      </c>
      <c r="Q36">
        <f t="shared" si="18"/>
        <v>6.2323061131873807E-6</v>
      </c>
      <c r="R36">
        <f t="shared" si="9"/>
        <v>6.2323061131873807</v>
      </c>
      <c r="S36" s="11">
        <f t="shared" si="10"/>
        <v>1.3606534309486456E-2</v>
      </c>
      <c r="T36" s="11">
        <f t="shared" si="11"/>
        <v>8.4800086956306267E-2</v>
      </c>
      <c r="U36" s="11">
        <f t="shared" si="12"/>
        <v>7.1910547477971043E-3</v>
      </c>
      <c r="V36">
        <f>SUM($R$31:R36)</f>
        <v>82.927916527957336</v>
      </c>
      <c r="W36" s="11">
        <f>SQRT(SUM($U$31:U36))</f>
        <v>0.53272732790846999</v>
      </c>
      <c r="X36">
        <f t="shared" si="19"/>
        <v>6.5897289533870946</v>
      </c>
      <c r="Y36" s="11">
        <f t="shared" si="20"/>
        <v>0.10063598927408038</v>
      </c>
      <c r="Z36" s="11">
        <f t="shared" si="15"/>
        <v>1.012760233717282E-2</v>
      </c>
      <c r="AA36">
        <f>SUM($X$31:X36)</f>
        <v>87.683833666646848</v>
      </c>
      <c r="AB36" s="11">
        <f>SQRT(SUM($Z$31:Z36))</f>
        <v>0.65435835166156675</v>
      </c>
    </row>
    <row r="37" spans="1:28" x14ac:dyDescent="0.25">
      <c r="A37" s="5" t="s">
        <v>203</v>
      </c>
      <c r="B37">
        <v>92695.315999999992</v>
      </c>
      <c r="C37">
        <v>92066.608956086478</v>
      </c>
      <c r="D37">
        <f t="shared" si="5"/>
        <v>0.63336091419199247</v>
      </c>
      <c r="F37" s="10">
        <v>1.1751099064852699</v>
      </c>
      <c r="G37" s="7">
        <f t="shared" si="6"/>
        <v>1.1751099064852699E-2</v>
      </c>
      <c r="H37">
        <v>0.44908189396828868</v>
      </c>
      <c r="I37">
        <v>9.4047189845313409E-5</v>
      </c>
      <c r="J37">
        <f t="shared" si="16"/>
        <v>1.4103461366374224</v>
      </c>
      <c r="K37">
        <v>9.117702141920493E-4</v>
      </c>
      <c r="L37">
        <v>7.6444008119378416E-3</v>
      </c>
      <c r="M37">
        <f t="shared" si="17"/>
        <v>1546.8219017081822</v>
      </c>
      <c r="N37" s="11">
        <f t="shared" si="7"/>
        <v>1.1751099064852699E-2</v>
      </c>
      <c r="O37">
        <v>1.6484000000000005</v>
      </c>
      <c r="P37">
        <f t="shared" si="8"/>
        <v>6.0664887163309857E-5</v>
      </c>
      <c r="Q37">
        <f t="shared" si="18"/>
        <v>2.5497812227757682E-6</v>
      </c>
      <c r="R37">
        <f t="shared" si="9"/>
        <v>2.5497812227757684</v>
      </c>
      <c r="S37" s="11">
        <f t="shared" si="10"/>
        <v>1.4019191064679526E-2</v>
      </c>
      <c r="T37" s="11">
        <f t="shared" si="11"/>
        <v>3.5745870135225691E-2</v>
      </c>
      <c r="U37" s="11">
        <f t="shared" si="12"/>
        <v>1.27776723172442E-3</v>
      </c>
      <c r="V37">
        <f>SUM($R$31:R37)</f>
        <v>85.4776977507331</v>
      </c>
      <c r="W37" s="11">
        <f>SQRT(SUM($U$31:U37))</f>
        <v>0.53392525051005313</v>
      </c>
      <c r="X37">
        <f t="shared" si="19"/>
        <v>2.696011210517228</v>
      </c>
      <c r="Y37" s="11">
        <f t="shared" si="20"/>
        <v>4.2166772655157975E-2</v>
      </c>
      <c r="Z37" s="11">
        <f t="shared" si="15"/>
        <v>1.7780367161517783E-3</v>
      </c>
      <c r="AA37">
        <f>SUM($X$31:X37)</f>
        <v>90.379844877164075</v>
      </c>
      <c r="AB37" s="11">
        <f>SQRT(SUM($Z$31:Z37))</f>
        <v>0.65571555502778367</v>
      </c>
    </row>
    <row r="38" spans="1:28" x14ac:dyDescent="0.25">
      <c r="A38" s="5" t="s">
        <v>92</v>
      </c>
      <c r="B38">
        <v>38762.902499999997</v>
      </c>
      <c r="C38">
        <v>38844.425033551299</v>
      </c>
      <c r="D38">
        <f t="shared" si="5"/>
        <v>0.2513195393981143</v>
      </c>
      <c r="F38" s="10">
        <v>2.1583706636195199</v>
      </c>
      <c r="G38" s="7">
        <f t="shared" si="6"/>
        <v>2.1583706636195198E-2</v>
      </c>
      <c r="H38">
        <v>0.44391519823788544</v>
      </c>
      <c r="I38">
        <v>9.5968173871235443E-5</v>
      </c>
      <c r="J38">
        <f t="shared" si="16"/>
        <v>0.56614312912854381</v>
      </c>
      <c r="K38">
        <v>9.425070688030109E-4</v>
      </c>
      <c r="L38">
        <v>7.4042627775380036E-3</v>
      </c>
      <c r="M38">
        <f t="shared" si="17"/>
        <v>600.6778600053882</v>
      </c>
      <c r="N38" s="11">
        <f t="shared" si="7"/>
        <v>2.1583706636195198E-2</v>
      </c>
      <c r="O38">
        <v>1.6122999999999994</v>
      </c>
      <c r="P38">
        <f t="shared" si="8"/>
        <v>6.2023196675556685E-5</v>
      </c>
      <c r="Q38">
        <f t="shared" si="18"/>
        <v>9.6847291368668688E-7</v>
      </c>
      <c r="R38">
        <f t="shared" si="9"/>
        <v>0.96847291368668686</v>
      </c>
      <c r="S38" s="11">
        <f t="shared" si="10"/>
        <v>2.2818688748556377E-2</v>
      </c>
      <c r="T38" s="11">
        <f t="shared" si="11"/>
        <v>2.2099281978824013E-2</v>
      </c>
      <c r="U38" s="11">
        <f t="shared" si="12"/>
        <v>4.8837826397957575E-4</v>
      </c>
      <c r="V38">
        <f>SUM($R$31:R38)</f>
        <v>86.446170664419782</v>
      </c>
      <c r="W38" s="11">
        <f>SQRT(SUM($U$31:U38))</f>
        <v>0.5343824018399207</v>
      </c>
      <c r="X38">
        <f t="shared" si="19"/>
        <v>1.0240148484343936</v>
      </c>
      <c r="Y38" s="11">
        <f t="shared" si="20"/>
        <v>2.4421795919998938E-2</v>
      </c>
      <c r="Z38" s="11">
        <f t="shared" si="15"/>
        <v>5.9642411595807671E-4</v>
      </c>
      <c r="AA38">
        <f>SUM($X$31:X38)</f>
        <v>91.403859725598466</v>
      </c>
      <c r="AB38" s="11">
        <f>SQRT(SUM($Z$31:Z38))</f>
        <v>0.65617018617227074</v>
      </c>
    </row>
    <row r="39" spans="1:28" x14ac:dyDescent="0.25">
      <c r="A39" s="5" t="s">
        <v>149</v>
      </c>
      <c r="B39">
        <v>20476.532999999999</v>
      </c>
      <c r="C39">
        <v>20378.311577119424</v>
      </c>
      <c r="D39">
        <f t="shared" si="5"/>
        <v>0.11876542658186366</v>
      </c>
      <c r="F39" s="10">
        <v>1.83379942687276</v>
      </c>
      <c r="G39" s="7">
        <f t="shared" si="6"/>
        <v>1.8337994268727599E-2</v>
      </c>
      <c r="H39">
        <v>0.44315309374656536</v>
      </c>
      <c r="I39">
        <v>9.59053809334267E-5</v>
      </c>
      <c r="J39">
        <f t="shared" si="16"/>
        <v>0.26800089688595152</v>
      </c>
      <c r="K39">
        <v>9.2887868943660986E-4</v>
      </c>
      <c r="L39">
        <v>7.5626426335601267E-3</v>
      </c>
      <c r="M39">
        <f t="shared" si="17"/>
        <v>288.52087999618266</v>
      </c>
      <c r="N39" s="11">
        <f t="shared" si="7"/>
        <v>1.8337994268727599E-2</v>
      </c>
      <c r="O39">
        <v>1.6128999999999998</v>
      </c>
      <c r="P39">
        <f t="shared" si="8"/>
        <v>6.2000124000248006E-5</v>
      </c>
      <c r="Q39">
        <f t="shared" si="18"/>
        <v>4.6535532734584294E-7</v>
      </c>
      <c r="R39">
        <f t="shared" si="9"/>
        <v>0.46535532734584295</v>
      </c>
      <c r="S39" s="11">
        <f t="shared" si="10"/>
        <v>1.9836548068156806E-2</v>
      </c>
      <c r="T39" s="11">
        <f t="shared" si="11"/>
        <v>9.2310433196686591E-3</v>
      </c>
      <c r="U39" s="11">
        <f t="shared" si="12"/>
        <v>8.5212160769599385E-5</v>
      </c>
      <c r="V39">
        <f>SUM($R$31:R39)</f>
        <v>86.911525991765629</v>
      </c>
      <c r="W39" s="11">
        <f>SQRT(SUM($U$31:U39))</f>
        <v>0.53446212546538052</v>
      </c>
      <c r="X39">
        <f t="shared" si="19"/>
        <v>0.49204346168668861</v>
      </c>
      <c r="Y39" s="11">
        <f t="shared" si="20"/>
        <v>1.0339634505226396E-2</v>
      </c>
      <c r="Z39" s="11">
        <f t="shared" si="15"/>
        <v>1.069080417016683E-4</v>
      </c>
      <c r="AA39">
        <f>SUM($X$31:X39)</f>
        <v>91.895903187285157</v>
      </c>
      <c r="AB39" s="11">
        <f>SQRT(SUM($Z$31:Z39))</f>
        <v>0.65625164476978959</v>
      </c>
    </row>
    <row r="40" spans="1:28" x14ac:dyDescent="0.25">
      <c r="A40" s="5" t="s">
        <v>70</v>
      </c>
      <c r="B40">
        <v>12741.107999999998</v>
      </c>
      <c r="C40">
        <v>12689.502826378082</v>
      </c>
      <c r="D40">
        <f t="shared" si="5"/>
        <v>6.3573345964956438E-2</v>
      </c>
      <c r="F40" s="10">
        <v>2.5524652928579399</v>
      </c>
      <c r="G40" s="7">
        <f t="shared" si="6"/>
        <v>2.5524652928579399E-2</v>
      </c>
      <c r="H40">
        <v>0.46146496815286608</v>
      </c>
      <c r="I40">
        <v>8.9574996700037668E-5</v>
      </c>
      <c r="J40">
        <f t="shared" si="16"/>
        <v>0.13776418656312167</v>
      </c>
      <c r="K40">
        <v>9.1512579269677772E-4</v>
      </c>
      <c r="L40">
        <v>7.64440083536903E-3</v>
      </c>
      <c r="M40">
        <f t="shared" si="17"/>
        <v>150.54125636339609</v>
      </c>
      <c r="N40" s="11">
        <f t="shared" si="7"/>
        <v>2.5524652928579399E-2</v>
      </c>
      <c r="O40">
        <v>1.7387999999999995</v>
      </c>
      <c r="P40">
        <f t="shared" si="8"/>
        <v>5.7510927076144487E-5</v>
      </c>
      <c r="Q40">
        <f t="shared" si="18"/>
        <v>2.6176113656467306E-7</v>
      </c>
      <c r="R40">
        <f t="shared" si="9"/>
        <v>0.26176113656467304</v>
      </c>
      <c r="S40" s="11">
        <f t="shared" si="10"/>
        <v>2.6645001453236863E-2</v>
      </c>
      <c r="T40" s="11">
        <f t="shared" si="11"/>
        <v>6.9746258641666461E-3</v>
      </c>
      <c r="U40" s="11">
        <f t="shared" si="12"/>
        <v>4.8645405945102334E-5</v>
      </c>
      <c r="V40">
        <f>SUM($R$31:R40)</f>
        <v>87.173287128330301</v>
      </c>
      <c r="W40" s="11">
        <f>SQRT(SUM($U$31:U40))</f>
        <v>0.53450763227751696</v>
      </c>
      <c r="X40">
        <f t="shared" si="19"/>
        <v>0.27677314130026864</v>
      </c>
      <c r="Y40" s="11">
        <f t="shared" si="20"/>
        <v>7.6202708674616201E-3</v>
      </c>
      <c r="Z40" s="11">
        <f t="shared" si="15"/>
        <v>5.8068528093484273E-5</v>
      </c>
      <c r="AA40">
        <f>SUM($X$31:X40)</f>
        <v>92.172676328585425</v>
      </c>
      <c r="AB40" s="11">
        <f>SQRT(SUM($Z$31:Z40))</f>
        <v>0.65629588585572252</v>
      </c>
    </row>
    <row r="41" spans="1:28" x14ac:dyDescent="0.25">
      <c r="A41" s="5"/>
      <c r="F41" s="11"/>
      <c r="G41" s="7"/>
      <c r="N41" s="11"/>
      <c r="S41" s="11"/>
      <c r="T41" s="11"/>
      <c r="U41" s="11"/>
      <c r="W41" s="11"/>
      <c r="Y41" s="11"/>
      <c r="Z41" s="11"/>
      <c r="AB41" s="11"/>
    </row>
    <row r="42" spans="1:28" x14ac:dyDescent="0.25">
      <c r="A42" s="5" t="s">
        <v>213</v>
      </c>
      <c r="B42">
        <v>29895.217000000001</v>
      </c>
      <c r="C42">
        <v>29890.964423817954</v>
      </c>
      <c r="D42">
        <f t="shared" si="5"/>
        <v>0.18704948979842045</v>
      </c>
      <c r="F42" s="10">
        <v>1.95252225833521</v>
      </c>
      <c r="G42" s="7">
        <f t="shared" si="6"/>
        <v>1.9525222583352101E-2</v>
      </c>
      <c r="H42">
        <v>0.48635115900772663</v>
      </c>
      <c r="I42">
        <v>8.2184547489265984E-5</v>
      </c>
      <c r="J42">
        <f t="shared" ref="J42:J51" si="21">D42/H42</f>
        <v>0.38459760264588744</v>
      </c>
      <c r="K42">
        <v>1.0460873358981316E-3</v>
      </c>
      <c r="L42">
        <v>6.70243761212771E-3</v>
      </c>
      <c r="M42">
        <f t="shared" ref="M42:M51" si="22">J42/K42</f>
        <v>367.6534352800345</v>
      </c>
      <c r="N42" s="11">
        <f t="shared" si="7"/>
        <v>1.9525222583352101E-2</v>
      </c>
      <c r="O42">
        <v>1.9135</v>
      </c>
      <c r="P42">
        <f t="shared" si="8"/>
        <v>5.2260256075254769E-5</v>
      </c>
      <c r="Q42">
        <f t="shared" ref="Q42:Q51" si="23">(M42/1000000000)*O42</f>
        <v>7.0350484840834604E-7</v>
      </c>
      <c r="R42">
        <f t="shared" si="9"/>
        <v>0.70350484840834604</v>
      </c>
      <c r="S42" s="11">
        <f t="shared" si="10"/>
        <v>2.0643799851483693E-2</v>
      </c>
      <c r="T42" s="11">
        <f t="shared" si="11"/>
        <v>1.4523013285090272E-2</v>
      </c>
      <c r="U42" s="11">
        <f t="shared" si="12"/>
        <v>2.1091791487890853E-4</v>
      </c>
      <c r="V42">
        <f>SUM($R$42:R42)</f>
        <v>0.70350484840834604</v>
      </c>
      <c r="W42" s="11">
        <f>SQRT(SUM($U$42:U42))</f>
        <v>1.4523013285090272E-2</v>
      </c>
      <c r="X42">
        <f>(R42/$AE$20)*100</f>
        <v>0.73608726064172025</v>
      </c>
      <c r="Y42" s="11">
        <f>(SQRT((S42^2)+($T$96^2)))*X42</f>
        <v>1.6030009642835755E-2</v>
      </c>
      <c r="Z42" s="11">
        <f t="shared" si="15"/>
        <v>2.5696120914940726E-4</v>
      </c>
      <c r="AA42">
        <f>SUM($X$42:X42)</f>
        <v>0.73608726064172025</v>
      </c>
      <c r="AB42" s="11">
        <f>SQRT(SUM($Z$42:Z42))</f>
        <v>1.6030009642835755E-2</v>
      </c>
    </row>
    <row r="43" spans="1:28" x14ac:dyDescent="0.25">
      <c r="A43" s="5" t="s">
        <v>76</v>
      </c>
      <c r="B43">
        <v>38019.0095</v>
      </c>
      <c r="C43">
        <v>37752.562735209642</v>
      </c>
      <c r="D43">
        <f t="shared" si="5"/>
        <v>0.24348189458911523</v>
      </c>
      <c r="F43" s="10">
        <v>1.97894445846189</v>
      </c>
      <c r="G43" s="7">
        <f t="shared" si="6"/>
        <v>1.9789444584618902E-2</v>
      </c>
      <c r="H43">
        <v>0.49166016755138497</v>
      </c>
      <c r="I43">
        <v>8.0637546208566164E-5</v>
      </c>
      <c r="J43">
        <f t="shared" si="21"/>
        <v>0.49522395886111348</v>
      </c>
      <c r="K43">
        <v>1.020115084828014E-3</v>
      </c>
      <c r="L43">
        <v>6.8651179524894228E-3</v>
      </c>
      <c r="M43">
        <f t="shared" si="22"/>
        <v>485.45891167230963</v>
      </c>
      <c r="N43" s="11">
        <f t="shared" si="7"/>
        <v>1.9789444584618902E-2</v>
      </c>
      <c r="O43">
        <v>1.9542999999999999</v>
      </c>
      <c r="P43">
        <f t="shared" si="8"/>
        <v>5.1169216599293871E-5</v>
      </c>
      <c r="Q43">
        <f t="shared" si="23"/>
        <v>9.4873235108119462E-7</v>
      </c>
      <c r="R43">
        <f t="shared" si="9"/>
        <v>0.94873235108119458</v>
      </c>
      <c r="S43" s="11">
        <f t="shared" si="10"/>
        <v>2.0946624600920331E-2</v>
      </c>
      <c r="T43" s="11">
        <f t="shared" si="11"/>
        <v>1.9872740404846333E-2</v>
      </c>
      <c r="U43" s="11">
        <f t="shared" si="12"/>
        <v>3.9492581119841201E-4</v>
      </c>
      <c r="V43">
        <f>SUM($R$42:R43)</f>
        <v>1.6522371994895406</v>
      </c>
      <c r="W43" s="11">
        <f>SQRT(SUM($U$42:U43))</f>
        <v>2.4613892948441143E-2</v>
      </c>
      <c r="X43">
        <f t="shared" ref="X43:X51" si="24">(R43/$AE$20)*100</f>
        <v>0.99267233050280479</v>
      </c>
      <c r="Y43" s="11">
        <f t="shared" ref="Y43:Y51" si="25">(SQRT((S43^2)+($T$96^2)))*X43</f>
        <v>2.1902913646978502E-2</v>
      </c>
      <c r="Z43" s="11">
        <f t="shared" si="15"/>
        <v>4.7973762622699706E-4</v>
      </c>
      <c r="AA43">
        <f>SUM($X$42:X43)</f>
        <v>1.728759591144525</v>
      </c>
      <c r="AB43" s="11">
        <f>SQRT(SUM($Z$42:Z43))</f>
        <v>2.7142196583482412E-2</v>
      </c>
    </row>
    <row r="44" spans="1:28" x14ac:dyDescent="0.25">
      <c r="A44" s="5" t="s">
        <v>222</v>
      </c>
      <c r="B44">
        <v>467947.29399999999</v>
      </c>
      <c r="C44">
        <v>467827.0713491693</v>
      </c>
      <c r="D44">
        <f t="shared" si="5"/>
        <v>3.3306580385411624</v>
      </c>
      <c r="F44" s="10">
        <v>0.72319156340695101</v>
      </c>
      <c r="G44" s="7">
        <f t="shared" si="6"/>
        <v>7.2319156340695098E-3</v>
      </c>
      <c r="H44">
        <v>0.44637736570445424</v>
      </c>
      <c r="I44">
        <v>9.4751356210189059E-5</v>
      </c>
      <c r="J44">
        <f t="shared" si="21"/>
        <v>7.4615298499395371</v>
      </c>
      <c r="K44">
        <v>9.1479545668074643E-4</v>
      </c>
      <c r="L44">
        <v>7.6444008330581866E-3</v>
      </c>
      <c r="M44">
        <f t="shared" si="22"/>
        <v>8156.5007734221062</v>
      </c>
      <c r="N44" s="11">
        <f t="shared" si="7"/>
        <v>7.2319156340695098E-3</v>
      </c>
      <c r="O44">
        <v>1.6345000000000001</v>
      </c>
      <c r="P44">
        <f t="shared" si="8"/>
        <v>6.1180789232181094E-5</v>
      </c>
      <c r="Q44">
        <f t="shared" si="23"/>
        <v>1.3331800514158435E-5</v>
      </c>
      <c r="R44">
        <f t="shared" si="9"/>
        <v>13.331800514158434</v>
      </c>
      <c r="S44" s="11">
        <f t="shared" si="10"/>
        <v>1.0523791557382464E-2</v>
      </c>
      <c r="T44" s="11">
        <f t="shared" si="11"/>
        <v>0.14030108969560773</v>
      </c>
      <c r="U44" s="11">
        <f t="shared" si="12"/>
        <v>1.9684395769774966E-2</v>
      </c>
      <c r="V44">
        <f>SUM($R$42:R44)</f>
        <v>14.984037713647975</v>
      </c>
      <c r="W44" s="11">
        <f>SQRT(SUM($U$42:U44))</f>
        <v>0.14244381171483825</v>
      </c>
      <c r="X44">
        <f t="shared" si="24"/>
        <v>13.949254993893994</v>
      </c>
      <c r="Y44" s="11">
        <f t="shared" si="25"/>
        <v>0.17580239511055798</v>
      </c>
      <c r="Z44" s="11">
        <f t="shared" si="15"/>
        <v>3.090648212660874E-2</v>
      </c>
      <c r="AA44">
        <f>SUM($X$42:X44)</f>
        <v>15.67801458503852</v>
      </c>
      <c r="AB44" s="11">
        <f>SQRT(SUM($Z$42:Z44))</f>
        <v>0.17788530282737003</v>
      </c>
    </row>
    <row r="45" spans="1:28" x14ac:dyDescent="0.25">
      <c r="A45" s="5" t="s">
        <v>214</v>
      </c>
      <c r="B45">
        <v>1163927.2505000001</v>
      </c>
      <c r="C45">
        <v>1150494.8861941018</v>
      </c>
      <c r="D45">
        <f t="shared" si="5"/>
        <v>8.2310084429983608</v>
      </c>
      <c r="F45" s="10">
        <v>0.73821490739920503</v>
      </c>
      <c r="G45" s="7">
        <f t="shared" si="6"/>
        <v>7.3821490739920505E-3</v>
      </c>
      <c r="H45">
        <v>0.45042153929834083</v>
      </c>
      <c r="I45">
        <v>9.365118794247128E-5</v>
      </c>
      <c r="J45">
        <f t="shared" si="21"/>
        <v>18.274011619916063</v>
      </c>
      <c r="K45">
        <v>9.5334654903679085E-4</v>
      </c>
      <c r="L45">
        <v>7.4826148414861163E-3</v>
      </c>
      <c r="M45">
        <f t="shared" si="22"/>
        <v>19168.277934586455</v>
      </c>
      <c r="N45" s="11">
        <f t="shared" si="7"/>
        <v>7.3821490739920505E-3</v>
      </c>
      <c r="O45">
        <v>1.6561999999999992</v>
      </c>
      <c r="P45">
        <f t="shared" si="8"/>
        <v>6.037918125830217E-5</v>
      </c>
      <c r="Q45">
        <f t="shared" si="23"/>
        <v>3.1746501915262069E-5</v>
      </c>
      <c r="R45">
        <f t="shared" si="9"/>
        <v>31.746501915262069</v>
      </c>
      <c r="S45" s="11">
        <f t="shared" si="10"/>
        <v>1.0511806029755422E-2</v>
      </c>
      <c r="T45" s="11">
        <f t="shared" si="11"/>
        <v>0.33371307025649388</v>
      </c>
      <c r="U45" s="11">
        <f t="shared" si="12"/>
        <v>0.11136441326001562</v>
      </c>
      <c r="V45">
        <f>SUM($R$42:R45)</f>
        <v>46.730539628910044</v>
      </c>
      <c r="W45" s="11">
        <f>SQRT(SUM($U$42:U45))</f>
        <v>0.36284246272434528</v>
      </c>
      <c r="X45">
        <f t="shared" si="24"/>
        <v>33.216822432186596</v>
      </c>
      <c r="Y45" s="11">
        <f t="shared" si="25"/>
        <v>0.41829907398110999</v>
      </c>
      <c r="Z45" s="11">
        <f t="shared" si="15"/>
        <v>0.17497411529345414</v>
      </c>
      <c r="AA45">
        <f>SUM($X$42:X45)</f>
        <v>48.894837017225115</v>
      </c>
      <c r="AB45" s="11">
        <f>SQRT(SUM($Z$42:Z45))</f>
        <v>0.4545517531100714</v>
      </c>
    </row>
    <row r="46" spans="1:28" x14ac:dyDescent="0.25">
      <c r="A46" s="5" t="s">
        <v>153</v>
      </c>
      <c r="B46">
        <v>747752.7030000001</v>
      </c>
      <c r="C46">
        <v>741491.88841257698</v>
      </c>
      <c r="D46">
        <f t="shared" si="5"/>
        <v>5.2950885680322806</v>
      </c>
      <c r="F46" s="10">
        <v>1.1503069725577699</v>
      </c>
      <c r="G46" s="7">
        <f t="shared" si="6"/>
        <v>1.15030697255777E-2</v>
      </c>
      <c r="H46">
        <v>0.4463905712882632</v>
      </c>
      <c r="I46">
        <v>9.4653375486552715E-5</v>
      </c>
      <c r="J46">
        <f t="shared" si="21"/>
        <v>11.862008090249066</v>
      </c>
      <c r="K46">
        <v>9.0859440941363297E-4</v>
      </c>
      <c r="L46">
        <v>7.7279461536644565E-3</v>
      </c>
      <c r="M46">
        <f t="shared" si="22"/>
        <v>13055.339068071404</v>
      </c>
      <c r="N46" s="11">
        <f t="shared" si="7"/>
        <v>1.15030697255777E-2</v>
      </c>
      <c r="O46">
        <v>1.6361999999999997</v>
      </c>
      <c r="P46">
        <f t="shared" si="8"/>
        <v>6.1117222833394468E-5</v>
      </c>
      <c r="Q46">
        <f t="shared" si="23"/>
        <v>2.1361145783178424E-5</v>
      </c>
      <c r="R46">
        <f t="shared" si="9"/>
        <v>21.361145783178426</v>
      </c>
      <c r="S46" s="11">
        <f t="shared" si="10"/>
        <v>1.3858371457060073E-2</v>
      </c>
      <c r="T46" s="11">
        <f t="shared" si="11"/>
        <v>0.29603069301169904</v>
      </c>
      <c r="U46" s="11">
        <f t="shared" si="12"/>
        <v>8.7634171204986802E-2</v>
      </c>
      <c r="V46">
        <f>SUM($R$42:R46)</f>
        <v>68.091685412088466</v>
      </c>
      <c r="W46" s="11">
        <f>SQRT(SUM($U$42:U46))</f>
        <v>0.4682828461099709</v>
      </c>
      <c r="X46">
        <f t="shared" si="24"/>
        <v>22.350474654556344</v>
      </c>
      <c r="Y46" s="11">
        <f t="shared" si="25"/>
        <v>0.34635286772063428</v>
      </c>
      <c r="Z46" s="11">
        <f t="shared" si="15"/>
        <v>0.11996030897830719</v>
      </c>
      <c r="AA46">
        <f>SUM($X$42:X46)</f>
        <v>71.245311671781451</v>
      </c>
      <c r="AB46" s="11">
        <f>SQRT(SUM($Z$42:Z46))</f>
        <v>0.57146968881450433</v>
      </c>
    </row>
    <row r="47" spans="1:28" x14ac:dyDescent="0.25">
      <c r="A47" s="5" t="s">
        <v>228</v>
      </c>
      <c r="B47">
        <v>374044.125</v>
      </c>
      <c r="C47">
        <v>374356.15451588581</v>
      </c>
      <c r="D47">
        <f t="shared" si="5"/>
        <v>2.6597017767273408</v>
      </c>
      <c r="F47" s="10">
        <v>0.687055864402211</v>
      </c>
      <c r="G47" s="7">
        <f t="shared" si="6"/>
        <v>6.8705586440221096E-3</v>
      </c>
      <c r="H47">
        <v>0.44486796281569646</v>
      </c>
      <c r="I47">
        <v>9.5410346360644792E-5</v>
      </c>
      <c r="J47">
        <f t="shared" si="21"/>
        <v>5.9786318616726817</v>
      </c>
      <c r="K47">
        <v>9.5183798924223086E-4</v>
      </c>
      <c r="L47">
        <v>7.365698974003008E-3</v>
      </c>
      <c r="M47">
        <f t="shared" si="22"/>
        <v>6281.144406131908</v>
      </c>
      <c r="N47" s="11">
        <f t="shared" si="7"/>
        <v>6.8705586440221096E-3</v>
      </c>
      <c r="O47">
        <v>1.6223000000000001</v>
      </c>
      <c r="P47">
        <f t="shared" si="8"/>
        <v>6.1640880231769715E-5</v>
      </c>
      <c r="Q47">
        <f t="shared" si="23"/>
        <v>1.0189900570067794E-5</v>
      </c>
      <c r="R47">
        <f t="shared" si="9"/>
        <v>10.189900570067794</v>
      </c>
      <c r="S47" s="11">
        <f t="shared" si="10"/>
        <v>1.0073281500528232E-2</v>
      </c>
      <c r="T47" s="11">
        <f t="shared" si="11"/>
        <v>0.10264573690468598</v>
      </c>
      <c r="U47" s="11">
        <f t="shared" si="12"/>
        <v>1.0536147304706013E-2</v>
      </c>
      <c r="V47">
        <f>SUM($R$42:R47)</f>
        <v>78.281585982156258</v>
      </c>
      <c r="W47" s="11">
        <f>SQRT(SUM($U$42:U47))</f>
        <v>0.47940063753145001</v>
      </c>
      <c r="X47">
        <f t="shared" si="24"/>
        <v>10.661839806509741</v>
      </c>
      <c r="Y47" s="11">
        <f t="shared" si="25"/>
        <v>0.130387065728337</v>
      </c>
      <c r="Z47" s="11">
        <f t="shared" si="15"/>
        <v>1.7000786909245672E-2</v>
      </c>
      <c r="AA47">
        <f>SUM($X$42:X47)</f>
        <v>81.907151478291198</v>
      </c>
      <c r="AB47" s="11">
        <f>SQRT(SUM($Z$42:Z47))</f>
        <v>0.58615560403615707</v>
      </c>
    </row>
    <row r="48" spans="1:28" x14ac:dyDescent="0.25">
      <c r="A48" s="5" t="s">
        <v>156</v>
      </c>
      <c r="B48">
        <v>174400.81349999999</v>
      </c>
      <c r="C48">
        <v>175490.81323954143</v>
      </c>
      <c r="D48">
        <f t="shared" si="5"/>
        <v>1.232199506421229</v>
      </c>
      <c r="F48" s="10">
        <v>1.40792102550759</v>
      </c>
      <c r="G48" s="7">
        <f t="shared" si="6"/>
        <v>1.40792102550759E-2</v>
      </c>
      <c r="H48">
        <v>0.44587713534822598</v>
      </c>
      <c r="I48">
        <v>9.5071080869144197E-5</v>
      </c>
      <c r="J48">
        <f t="shared" si="21"/>
        <v>2.7635404660498959</v>
      </c>
      <c r="K48">
        <v>9.2965296252705914E-4</v>
      </c>
      <c r="L48">
        <v>7.5224158164536982E-3</v>
      </c>
      <c r="M48">
        <f t="shared" si="22"/>
        <v>2972.6581611032711</v>
      </c>
      <c r="N48" s="11">
        <f t="shared" si="7"/>
        <v>1.40792102550759E-2</v>
      </c>
      <c r="O48">
        <v>1.6286999999999994</v>
      </c>
      <c r="P48">
        <f t="shared" si="8"/>
        <v>6.1398661509179123E-5</v>
      </c>
      <c r="Q48">
        <f t="shared" si="23"/>
        <v>4.8415683469888962E-6</v>
      </c>
      <c r="R48">
        <f t="shared" si="9"/>
        <v>4.8415683469888959</v>
      </c>
      <c r="S48" s="11">
        <f t="shared" si="10"/>
        <v>1.5963198596406672E-2</v>
      </c>
      <c r="T48" s="11">
        <f t="shared" si="11"/>
        <v>7.728691704106011E-2</v>
      </c>
      <c r="U48" s="11">
        <f t="shared" si="12"/>
        <v>5.9732675457117076E-3</v>
      </c>
      <c r="V48">
        <f>SUM($R$42:R48)</f>
        <v>83.123154329145152</v>
      </c>
      <c r="W48" s="11">
        <f>SQRT(SUM($U$42:U48))</f>
        <v>0.48559060824039052</v>
      </c>
      <c r="X48">
        <f t="shared" si="24"/>
        <v>5.0658027301556237</v>
      </c>
      <c r="Y48" s="11">
        <f t="shared" si="25"/>
        <v>8.8166656252546327E-2</v>
      </c>
      <c r="Z48" s="11">
        <f t="shared" si="15"/>
        <v>7.7733592747546666E-3</v>
      </c>
      <c r="AA48">
        <f>SUM($X$42:X48)</f>
        <v>86.972954208446822</v>
      </c>
      <c r="AB48" s="11">
        <f>SQRT(SUM($Z$42:Z48))</f>
        <v>0.59274931583068635</v>
      </c>
    </row>
    <row r="49" spans="1:28" x14ac:dyDescent="0.25">
      <c r="A49" s="5" t="s">
        <v>207</v>
      </c>
      <c r="B49">
        <v>82096.963000000003</v>
      </c>
      <c r="C49">
        <v>82617.446894745633</v>
      </c>
      <c r="D49">
        <f t="shared" si="5"/>
        <v>0.56553260279050765</v>
      </c>
      <c r="F49" s="10">
        <v>1.7111310403691</v>
      </c>
      <c r="G49" s="7">
        <f t="shared" si="6"/>
        <v>1.7111310403691002E-2</v>
      </c>
      <c r="H49">
        <v>0.44772176376065581</v>
      </c>
      <c r="I49">
        <v>9.425675944078531E-5</v>
      </c>
      <c r="J49">
        <f t="shared" si="21"/>
        <v>1.2631340456633049</v>
      </c>
      <c r="K49">
        <v>8.8305915504138766E-4</v>
      </c>
      <c r="L49">
        <v>7.9450231110686428E-3</v>
      </c>
      <c r="M49">
        <f t="shared" si="22"/>
        <v>1430.4070553507863</v>
      </c>
      <c r="N49" s="11">
        <f t="shared" si="7"/>
        <v>1.7111310403691002E-2</v>
      </c>
      <c r="O49">
        <v>1.6438999999999995</v>
      </c>
      <c r="P49">
        <f t="shared" si="8"/>
        <v>6.0830950787760838E-5</v>
      </c>
      <c r="Q49">
        <f t="shared" si="23"/>
        <v>2.351446158291157E-6</v>
      </c>
      <c r="R49">
        <f t="shared" si="9"/>
        <v>2.3514461582911568</v>
      </c>
      <c r="S49" s="11">
        <f t="shared" si="10"/>
        <v>1.8866184582690609E-2</v>
      </c>
      <c r="T49" s="11">
        <f t="shared" si="11"/>
        <v>4.4362817258579684E-2</v>
      </c>
      <c r="U49" s="11">
        <f t="shared" si="12"/>
        <v>1.9680595551181354E-3</v>
      </c>
      <c r="V49">
        <f>SUM($R$42:R49)</f>
        <v>85.474600487436305</v>
      </c>
      <c r="W49" s="11">
        <f>SQRT(SUM($U$42:U49))</f>
        <v>0.48761285705607738</v>
      </c>
      <c r="X49">
        <f t="shared" si="24"/>
        <v>2.4603520005854449</v>
      </c>
      <c r="Y49" s="11">
        <f t="shared" si="25"/>
        <v>4.945357844714774E-2</v>
      </c>
      <c r="Z49" s="11">
        <f t="shared" si="15"/>
        <v>2.4456564212281956E-3</v>
      </c>
      <c r="AA49">
        <f>SUM($X$42:X49)</f>
        <v>89.433306209032267</v>
      </c>
      <c r="AB49" s="11">
        <f>SQRT(SUM($Z$42:Z49))</f>
        <v>0.5948087153354219</v>
      </c>
    </row>
    <row r="50" spans="1:28" x14ac:dyDescent="0.25">
      <c r="A50" s="5" t="s">
        <v>26</v>
      </c>
      <c r="B50">
        <v>39486.203999999998</v>
      </c>
      <c r="C50">
        <v>39328.988148892611</v>
      </c>
      <c r="D50">
        <f t="shared" si="5"/>
        <v>0.25479784759810936</v>
      </c>
      <c r="F50" s="10">
        <v>2.6567303904597201</v>
      </c>
      <c r="G50" s="7">
        <f t="shared" si="6"/>
        <v>2.6567303904597203E-2</v>
      </c>
      <c r="H50">
        <v>0.44367860281195087</v>
      </c>
      <c r="I50">
        <v>9.5757822629601779E-5</v>
      </c>
      <c r="J50">
        <f t="shared" si="21"/>
        <v>0.5742847321985981</v>
      </c>
      <c r="K50">
        <v>9.0821112186406519E-4</v>
      </c>
      <c r="L50">
        <v>7.7279461509737468E-3</v>
      </c>
      <c r="M50">
        <f t="shared" si="22"/>
        <v>632.32514816588332</v>
      </c>
      <c r="N50" s="11">
        <f t="shared" si="7"/>
        <v>2.6567303904597203E-2</v>
      </c>
      <c r="O50">
        <v>1.6157000000000004</v>
      </c>
      <c r="P50">
        <f t="shared" si="8"/>
        <v>6.1892678096181212E-5</v>
      </c>
      <c r="Q50">
        <f t="shared" si="23"/>
        <v>1.0216477418916177E-6</v>
      </c>
      <c r="R50">
        <f t="shared" si="9"/>
        <v>1.0216477418916177</v>
      </c>
      <c r="S50" s="11">
        <f t="shared" si="10"/>
        <v>2.7668678839723671E-2</v>
      </c>
      <c r="T50" s="11">
        <f t="shared" si="11"/>
        <v>2.8267643257728074E-2</v>
      </c>
      <c r="U50" s="11">
        <f t="shared" si="12"/>
        <v>7.9905965534617942E-4</v>
      </c>
      <c r="V50">
        <f>SUM($R$42:R50)</f>
        <v>86.496248229327918</v>
      </c>
      <c r="W50" s="11">
        <f>SQRT(SUM($U$42:U50))</f>
        <v>0.48843152848862731</v>
      </c>
      <c r="X50">
        <f t="shared" si="24"/>
        <v>1.0689647546441536</v>
      </c>
      <c r="Y50" s="11">
        <f t="shared" si="25"/>
        <v>3.0491572534903234E-2</v>
      </c>
      <c r="Z50" s="11">
        <f t="shared" si="15"/>
        <v>9.2973599565126521E-4</v>
      </c>
      <c r="AA50">
        <f>SUM($X$42:X50)</f>
        <v>90.502270963676423</v>
      </c>
      <c r="AB50" s="11">
        <f>SQRT(SUM($Z$42:Z50))</f>
        <v>0.59558974456804259</v>
      </c>
    </row>
    <row r="51" spans="1:28" x14ac:dyDescent="0.25">
      <c r="A51" s="5" t="s">
        <v>148</v>
      </c>
      <c r="B51">
        <v>39224.0815</v>
      </c>
      <c r="C51">
        <v>38851.412934186999</v>
      </c>
      <c r="D51">
        <f t="shared" si="5"/>
        <v>0.2513697001951547</v>
      </c>
      <c r="F51" s="10">
        <v>2.2479765822814399</v>
      </c>
      <c r="G51" s="7">
        <f t="shared" si="6"/>
        <v>2.2479765822814399E-2</v>
      </c>
      <c r="H51">
        <v>0.45819523147653163</v>
      </c>
      <c r="I51">
        <v>9.0747765355094111E-5</v>
      </c>
      <c r="J51">
        <f t="shared" si="21"/>
        <v>0.54860828513015558</v>
      </c>
      <c r="K51">
        <v>9.4759311349173743E-4</v>
      </c>
      <c r="L51">
        <v>7.4432326174065817E-3</v>
      </c>
      <c r="M51">
        <f t="shared" si="22"/>
        <v>578.9492107098763</v>
      </c>
      <c r="N51" s="11">
        <f t="shared" si="7"/>
        <v>2.2479765822814399E-2</v>
      </c>
      <c r="O51">
        <v>1.7141999999999999</v>
      </c>
      <c r="P51">
        <f t="shared" si="8"/>
        <v>5.8336250145840631E-5</v>
      </c>
      <c r="Q51">
        <f t="shared" si="23"/>
        <v>9.9243473699886977E-7</v>
      </c>
      <c r="R51">
        <f t="shared" si="9"/>
        <v>0.99243473699886975</v>
      </c>
      <c r="S51" s="11">
        <f t="shared" si="10"/>
        <v>2.3680228493838433E-2</v>
      </c>
      <c r="T51" s="11">
        <f t="shared" si="11"/>
        <v>2.3501081337355685E-2</v>
      </c>
      <c r="U51" s="11">
        <f t="shared" si="12"/>
        <v>5.5230082402500766E-4</v>
      </c>
      <c r="V51">
        <f>SUM($R$42:R51)</f>
        <v>87.488682966326792</v>
      </c>
      <c r="W51" s="11">
        <f>SQRT(SUM($U$42:U51))</f>
        <v>0.48899658367493914</v>
      </c>
      <c r="X51">
        <f t="shared" si="24"/>
        <v>1.0383987666552059</v>
      </c>
      <c r="Y51" s="11">
        <f t="shared" si="25"/>
        <v>2.5622129718593855E-2</v>
      </c>
      <c r="Z51" s="11">
        <f t="shared" si="15"/>
        <v>6.5649353131645044E-4</v>
      </c>
      <c r="AA51">
        <f>SUM($X$42:X51)</f>
        <v>91.540669730331629</v>
      </c>
      <c r="AB51" s="11">
        <f>SQRT(SUM($Z$42:Z51))</f>
        <v>0.59614061878548641</v>
      </c>
    </row>
    <row r="52" spans="1:28" x14ac:dyDescent="0.25">
      <c r="A52" s="5"/>
      <c r="F52" s="11"/>
      <c r="G52" s="7"/>
      <c r="N52" s="11"/>
      <c r="S52" s="11"/>
      <c r="T52" s="11"/>
      <c r="U52" s="11"/>
      <c r="W52" s="11"/>
      <c r="Y52" s="11"/>
      <c r="Z52" s="11"/>
      <c r="AB52" s="11"/>
    </row>
    <row r="53" spans="1:28" x14ac:dyDescent="0.25">
      <c r="A53" s="5" t="s">
        <v>163</v>
      </c>
      <c r="B53">
        <v>29976.767</v>
      </c>
      <c r="C53">
        <v>30408.90281115134</v>
      </c>
      <c r="D53">
        <f t="shared" si="5"/>
        <v>0.19076737356364468</v>
      </c>
      <c r="F53" s="10">
        <v>2.2371812979261398</v>
      </c>
      <c r="G53" s="7">
        <f t="shared" si="6"/>
        <v>2.2371812979261399E-2</v>
      </c>
      <c r="H53">
        <v>0.48270122154216472</v>
      </c>
      <c r="I53">
        <v>8.3312142725500666E-5</v>
      </c>
      <c r="J53">
        <f t="shared" ref="J53:J62" si="26">D53/H53</f>
        <v>0.39520797762675819</v>
      </c>
      <c r="K53">
        <v>1.0563050056023586E-3</v>
      </c>
      <c r="L53">
        <v>6.6084782773302604E-3</v>
      </c>
      <c r="M53">
        <f t="shared" ref="M53:M62" si="27">J53/K53</f>
        <v>374.1419150062539</v>
      </c>
      <c r="N53" s="11">
        <f t="shared" si="7"/>
        <v>2.2371812979261399E-2</v>
      </c>
      <c r="O53">
        <v>1.8848999999999991</v>
      </c>
      <c r="P53">
        <f t="shared" si="8"/>
        <v>5.3053212372009154E-5</v>
      </c>
      <c r="Q53">
        <f t="shared" ref="Q53:Q62" si="28">(M53/1000000000)*O53</f>
        <v>7.0522009559528765E-7</v>
      </c>
      <c r="R53">
        <f t="shared" si="9"/>
        <v>0.70522009559528764</v>
      </c>
      <c r="S53" s="11">
        <f t="shared" si="10"/>
        <v>2.332766076308259E-2</v>
      </c>
      <c r="T53" s="11">
        <f t="shared" si="11"/>
        <v>1.6451135153355546E-2</v>
      </c>
      <c r="U53" s="11">
        <f t="shared" si="12"/>
        <v>2.706398478339706E-4</v>
      </c>
      <c r="V53">
        <f>SUM($R$53:R53)</f>
        <v>0.70522009559528764</v>
      </c>
      <c r="W53" s="11">
        <f>SQRT(SUM($U$53:U53))</f>
        <v>1.6451135153355546E-2</v>
      </c>
      <c r="X53">
        <f>(R53/$AE$21)*100</f>
        <v>0.74014640120242525</v>
      </c>
      <c r="Y53" s="11">
        <f>(SQRT((S53^2)+($T$97^2)))*X53</f>
        <v>1.8012570284825384E-2</v>
      </c>
      <c r="Z53" s="11">
        <f t="shared" si="15"/>
        <v>3.2445268826577443E-4</v>
      </c>
      <c r="AA53">
        <f>SUM($X$53:X53)</f>
        <v>0.74014640120242525</v>
      </c>
      <c r="AB53" s="11">
        <f>SQRT(SUM($Z$53:Z53))</f>
        <v>1.8012570284825384E-2</v>
      </c>
    </row>
    <row r="54" spans="1:28" x14ac:dyDescent="0.25">
      <c r="A54" s="5" t="s">
        <v>36</v>
      </c>
      <c r="B54">
        <v>47885.5095</v>
      </c>
      <c r="C54">
        <v>48300.453895494677</v>
      </c>
      <c r="D54">
        <f t="shared" si="5"/>
        <v>0.31919714231207147</v>
      </c>
      <c r="F54" s="10">
        <v>1.69838937365247</v>
      </c>
      <c r="G54" s="7">
        <f t="shared" si="6"/>
        <v>1.6983893736524699E-2</v>
      </c>
      <c r="H54">
        <v>0.49057458535725984</v>
      </c>
      <c r="I54">
        <v>8.0813810435215953E-5</v>
      </c>
      <c r="J54">
        <f t="shared" si="26"/>
        <v>0.65065976069595388</v>
      </c>
      <c r="K54">
        <v>1.0153289913573307E-3</v>
      </c>
      <c r="L54">
        <v>6.8986062991429151E-3</v>
      </c>
      <c r="M54">
        <f t="shared" si="27"/>
        <v>640.83638528446534</v>
      </c>
      <c r="N54" s="11">
        <f t="shared" si="7"/>
        <v>1.6983893736524699E-2</v>
      </c>
      <c r="O54">
        <v>1.9492000000000003</v>
      </c>
      <c r="P54">
        <f t="shared" si="8"/>
        <v>5.130309870716191E-5</v>
      </c>
      <c r="Q54">
        <f t="shared" si="28"/>
        <v>1.24911828219648E-6</v>
      </c>
      <c r="R54">
        <f t="shared" si="9"/>
        <v>1.2491182821964799</v>
      </c>
      <c r="S54" s="11">
        <f t="shared" si="10"/>
        <v>1.8331736911815836E-2</v>
      </c>
      <c r="T54" s="11">
        <f t="shared" si="11"/>
        <v>2.2898507720965199E-2</v>
      </c>
      <c r="U54" s="11">
        <f t="shared" si="12"/>
        <v>5.2434165584710286E-4</v>
      </c>
      <c r="V54">
        <f>SUM($R$53:R54)</f>
        <v>1.9543383777917676</v>
      </c>
      <c r="W54" s="11">
        <f>SQRT(SUM($U$53:U54))</f>
        <v>2.8195416359420435E-2</v>
      </c>
      <c r="X54">
        <f t="shared" ref="X54:X62" si="29">(R54/$AE$21)*100</f>
        <v>1.310981361731431</v>
      </c>
      <c r="Y54" s="11">
        <f t="shared" ref="Y54:Y62" si="30">(SQRT((S54^2)+($T$97^2)))*X54</f>
        <v>2.5694494987104893E-2</v>
      </c>
      <c r="Z54" s="11">
        <f t="shared" si="15"/>
        <v>6.6020707264235849E-4</v>
      </c>
      <c r="AA54">
        <f>SUM($X$53:X54)</f>
        <v>2.0511277629338562</v>
      </c>
      <c r="AB54" s="11">
        <f>SQRT(SUM($Z$53:Z54))</f>
        <v>3.1379288725338135E-2</v>
      </c>
    </row>
    <row r="55" spans="1:28" x14ac:dyDescent="0.25">
      <c r="A55" s="5" t="s">
        <v>84</v>
      </c>
      <c r="B55">
        <v>516925.34149999998</v>
      </c>
      <c r="C55">
        <v>522551.59989585157</v>
      </c>
      <c r="D55">
        <f t="shared" si="5"/>
        <v>3.7234835969840758</v>
      </c>
      <c r="F55" s="10">
        <v>0.86102266017899398</v>
      </c>
      <c r="G55" s="7">
        <f t="shared" si="6"/>
        <v>8.6102266017899394E-3</v>
      </c>
      <c r="H55">
        <v>0.44345654619796399</v>
      </c>
      <c r="I55">
        <v>9.5732166371991688E-5</v>
      </c>
      <c r="J55">
        <f t="shared" si="26"/>
        <v>8.3965015939168719</v>
      </c>
      <c r="K55">
        <v>8.7946402102809631E-4</v>
      </c>
      <c r="L55">
        <v>7.9450230858968164E-3</v>
      </c>
      <c r="M55">
        <f t="shared" si="27"/>
        <v>9547.2940258560375</v>
      </c>
      <c r="N55" s="11">
        <f t="shared" si="7"/>
        <v>8.6102266017899394E-3</v>
      </c>
      <c r="O55">
        <v>1.6160000000000005</v>
      </c>
      <c r="P55">
        <f t="shared" si="8"/>
        <v>6.1881188118811868E-5</v>
      </c>
      <c r="Q55">
        <f t="shared" si="28"/>
        <v>1.5428427145783362E-5</v>
      </c>
      <c r="R55">
        <f t="shared" si="9"/>
        <v>15.428427145783363</v>
      </c>
      <c r="S55" s="11">
        <f t="shared" si="10"/>
        <v>1.1716329967132445E-2</v>
      </c>
      <c r="T55" s="11">
        <f t="shared" si="11"/>
        <v>0.1807645433138613</v>
      </c>
      <c r="U55" s="11">
        <f t="shared" si="12"/>
        <v>3.2675820119468839E-2</v>
      </c>
      <c r="V55">
        <f>SUM($R$53:R55)</f>
        <v>17.382765523575131</v>
      </c>
      <c r="W55" s="11">
        <f>SQRT(SUM($U$53:U55))</f>
        <v>0.1829502709020949</v>
      </c>
      <c r="X55">
        <f t="shared" si="29"/>
        <v>16.192526134023662</v>
      </c>
      <c r="Y55" s="11">
        <f t="shared" si="30"/>
        <v>0.22045497967555266</v>
      </c>
      <c r="Z55" s="11">
        <f t="shared" si="15"/>
        <v>4.8600398063748336E-2</v>
      </c>
      <c r="AA55">
        <f>SUM($X$53:X55)</f>
        <v>18.243653896957518</v>
      </c>
      <c r="AB55" s="11">
        <f>SQRT(SUM($Z$53:Z55))</f>
        <v>0.22267702581240048</v>
      </c>
    </row>
    <row r="56" spans="1:28" x14ac:dyDescent="0.25">
      <c r="A56" s="5" t="s">
        <v>198</v>
      </c>
      <c r="B56">
        <v>1108533.56</v>
      </c>
      <c r="C56">
        <v>1099249.3276370855</v>
      </c>
      <c r="D56">
        <f t="shared" si="5"/>
        <v>7.8631557507507388</v>
      </c>
      <c r="F56" s="10">
        <v>1.0174497207966999</v>
      </c>
      <c r="G56" s="7">
        <f t="shared" si="6"/>
        <v>1.0174497207966999E-2</v>
      </c>
      <c r="H56">
        <v>0.44886872911970022</v>
      </c>
      <c r="I56">
        <v>9.3800702106592581E-5</v>
      </c>
      <c r="J56">
        <f t="shared" si="26"/>
        <v>17.517717855221463</v>
      </c>
      <c r="K56">
        <v>9.120225738183796E-4</v>
      </c>
      <c r="L56">
        <v>7.8133378482538388E-3</v>
      </c>
      <c r="M56">
        <f t="shared" si="27"/>
        <v>19207.548538935556</v>
      </c>
      <c r="N56" s="11">
        <f t="shared" si="7"/>
        <v>1.0174497207966999E-2</v>
      </c>
      <c r="O56">
        <v>1.6526000000000005</v>
      </c>
      <c r="P56">
        <f t="shared" si="8"/>
        <v>6.0510710395740031E-5</v>
      </c>
      <c r="Q56">
        <f t="shared" si="28"/>
        <v>3.1742394715444908E-5</v>
      </c>
      <c r="R56">
        <f t="shared" si="9"/>
        <v>31.74239471544491</v>
      </c>
      <c r="S56" s="11">
        <f t="shared" si="10"/>
        <v>1.2828916629383499E-2</v>
      </c>
      <c r="T56" s="11">
        <f t="shared" si="11"/>
        <v>0.40722053542142611</v>
      </c>
      <c r="U56" s="11">
        <f t="shared" si="12"/>
        <v>0.16582856446891295</v>
      </c>
      <c r="V56">
        <f>SUM($R$53:R56)</f>
        <v>49.12516023902004</v>
      </c>
      <c r="W56" s="11">
        <f>SQRT(SUM($U$53:U56))</f>
        <v>0.44642957573626646</v>
      </c>
      <c r="X56">
        <f t="shared" si="29"/>
        <v>33.314449433480405</v>
      </c>
      <c r="Y56" s="11">
        <f t="shared" si="30"/>
        <v>0.48582749102834705</v>
      </c>
      <c r="Z56" s="11">
        <f t="shared" si="15"/>
        <v>0.23602835103889863</v>
      </c>
      <c r="AA56">
        <f>SUM($X$53:X56)</f>
        <v>51.558103330437923</v>
      </c>
      <c r="AB56" s="11">
        <f>SQRT(SUM($Z$53:Z56))</f>
        <v>0.53442811384091227</v>
      </c>
    </row>
    <row r="57" spans="1:28" x14ac:dyDescent="0.25">
      <c r="A57" s="5" t="s">
        <v>141</v>
      </c>
      <c r="B57">
        <v>684862.05300000007</v>
      </c>
      <c r="C57">
        <v>693217.26199515664</v>
      </c>
      <c r="D57">
        <f t="shared" si="5"/>
        <v>4.9485619266036656</v>
      </c>
      <c r="F57" s="10">
        <v>0.80721287734564795</v>
      </c>
      <c r="G57" s="7">
        <f t="shared" si="6"/>
        <v>8.072128773456479E-3</v>
      </c>
      <c r="H57">
        <v>0.42187678919042715</v>
      </c>
      <c r="I57">
        <v>1.0415374192915707E-4</v>
      </c>
      <c r="J57">
        <f t="shared" si="26"/>
        <v>11.729874819849307</v>
      </c>
      <c r="K57">
        <v>9.2713867345589032E-4</v>
      </c>
      <c r="L57">
        <v>7.4826146571011203E-3</v>
      </c>
      <c r="M57">
        <f t="shared" si="27"/>
        <v>12651.694029897859</v>
      </c>
      <c r="N57" s="11">
        <f t="shared" si="7"/>
        <v>8.072128773456479E-3</v>
      </c>
      <c r="O57">
        <v>1.4737</v>
      </c>
      <c r="P57">
        <f t="shared" si="8"/>
        <v>6.785641582411617E-5</v>
      </c>
      <c r="Q57">
        <f t="shared" si="28"/>
        <v>1.8644801491860476E-5</v>
      </c>
      <c r="R57">
        <f t="shared" si="9"/>
        <v>18.644801491860477</v>
      </c>
      <c r="S57" s="11">
        <f t="shared" si="10"/>
        <v>1.1007462811068448E-2</v>
      </c>
      <c r="T57" s="11">
        <f t="shared" si="11"/>
        <v>0.2052319590414077</v>
      </c>
      <c r="U57" s="11">
        <f t="shared" si="12"/>
        <v>4.2120157011974052E-2</v>
      </c>
      <c r="V57">
        <f>SUM($R$53:R57)</f>
        <v>67.76996173088051</v>
      </c>
      <c r="W57" s="11">
        <f>SQRT(SUM($U$53:U57))</f>
        <v>0.49134460728091534</v>
      </c>
      <c r="X57">
        <f t="shared" si="29"/>
        <v>19.568192698317024</v>
      </c>
      <c r="Y57" s="11">
        <f t="shared" si="30"/>
        <v>0.2545742464979584</v>
      </c>
      <c r="Z57" s="11">
        <f t="shared" si="15"/>
        <v>6.4808046980003281E-2</v>
      </c>
      <c r="AA57">
        <f>SUM($X$53:X57)</f>
        <v>71.12629602875495</v>
      </c>
      <c r="AB57" s="11">
        <f>SQRT(SUM($Z$53:Z57))</f>
        <v>0.59196406634487408</v>
      </c>
    </row>
    <row r="58" spans="1:28" x14ac:dyDescent="0.25">
      <c r="A58" s="5" t="s">
        <v>3</v>
      </c>
      <c r="B58">
        <v>385808.62400000001</v>
      </c>
      <c r="C58">
        <v>391109.80846035085</v>
      </c>
      <c r="D58">
        <f t="shared" si="5"/>
        <v>2.7799634517288845</v>
      </c>
      <c r="F58" s="10">
        <v>0.78370254080551105</v>
      </c>
      <c r="G58" s="7">
        <f t="shared" si="6"/>
        <v>7.8370254080551097E-3</v>
      </c>
      <c r="H58">
        <v>0.45965417867435165</v>
      </c>
      <c r="I58">
        <v>9.0355205973920765E-5</v>
      </c>
      <c r="J58">
        <f t="shared" si="26"/>
        <v>6.0479455658302372</v>
      </c>
      <c r="K58">
        <v>9.3661426203622356E-4</v>
      </c>
      <c r="L58">
        <v>7.4042627365432318E-3</v>
      </c>
      <c r="M58">
        <f t="shared" si="27"/>
        <v>6457.2426568455703</v>
      </c>
      <c r="N58" s="11">
        <f t="shared" si="7"/>
        <v>7.8370254080551097E-3</v>
      </c>
      <c r="O58">
        <v>1.7225999999999999</v>
      </c>
      <c r="P58">
        <f t="shared" si="8"/>
        <v>5.8051782189713231E-5</v>
      </c>
      <c r="Q58">
        <f t="shared" si="28"/>
        <v>1.112324620068218E-5</v>
      </c>
      <c r="R58">
        <f t="shared" si="9"/>
        <v>11.12324620068218</v>
      </c>
      <c r="S58" s="11">
        <f t="shared" si="10"/>
        <v>1.0782096641698498E-2</v>
      </c>
      <c r="T58" s="11">
        <f t="shared" si="11"/>
        <v>0.11993191550516091</v>
      </c>
      <c r="U58" s="11">
        <f t="shared" si="12"/>
        <v>1.4383664356737057E-2</v>
      </c>
      <c r="V58">
        <f>SUM($R$53:R58)</f>
        <v>78.893207931562685</v>
      </c>
      <c r="W58" s="11">
        <f>SQRT(SUM($U$53:U58))</f>
        <v>0.50576989576365061</v>
      </c>
      <c r="X58">
        <f t="shared" si="29"/>
        <v>11.674129391015155</v>
      </c>
      <c r="Y58" s="11">
        <f t="shared" si="30"/>
        <v>0.14965619748080383</v>
      </c>
      <c r="Z58" s="11">
        <f t="shared" si="15"/>
        <v>2.2396977444413355E-2</v>
      </c>
      <c r="AA58">
        <f>SUM($X$53:X58)</f>
        <v>82.800425419770107</v>
      </c>
      <c r="AB58" s="11">
        <f>SQRT(SUM($Z$53:Z58))</f>
        <v>0.61058859577294089</v>
      </c>
    </row>
    <row r="59" spans="1:28" x14ac:dyDescent="0.25">
      <c r="A59" s="5" t="s">
        <v>42</v>
      </c>
      <c r="B59">
        <v>163304.33749999999</v>
      </c>
      <c r="C59">
        <v>164183.13023086247</v>
      </c>
      <c r="D59">
        <f t="shared" si="5"/>
        <v>1.1510302938113737</v>
      </c>
      <c r="F59" s="10">
        <v>1.88635903540575</v>
      </c>
      <c r="G59" s="7">
        <f t="shared" si="6"/>
        <v>1.8863590354057502E-2</v>
      </c>
      <c r="H59">
        <v>0.43625003486653102</v>
      </c>
      <c r="I59">
        <v>9.8652713863325403E-5</v>
      </c>
      <c r="J59">
        <f t="shared" si="26"/>
        <v>2.6384646459994596</v>
      </c>
      <c r="K59">
        <v>8.5778091092386047E-4</v>
      </c>
      <c r="L59">
        <v>8.1276671416884803E-3</v>
      </c>
      <c r="M59">
        <f t="shared" si="27"/>
        <v>3075.9190515882892</v>
      </c>
      <c r="N59" s="11">
        <f t="shared" si="7"/>
        <v>1.8863590354057502E-2</v>
      </c>
      <c r="O59">
        <v>1.5640000000000001</v>
      </c>
      <c r="P59">
        <f t="shared" si="8"/>
        <v>6.3938618925831196E-5</v>
      </c>
      <c r="Q59">
        <f t="shared" si="28"/>
        <v>4.8107373966840842E-6</v>
      </c>
      <c r="R59">
        <f t="shared" si="9"/>
        <v>4.8107373966840843</v>
      </c>
      <c r="S59" s="11">
        <f t="shared" si="10"/>
        <v>2.0540395193781365E-2</v>
      </c>
      <c r="T59" s="11">
        <f t="shared" si="11"/>
        <v>9.8814447301394048E-2</v>
      </c>
      <c r="U59" s="11">
        <f t="shared" si="12"/>
        <v>9.7642949954799812E-3</v>
      </c>
      <c r="V59">
        <f>SUM($R$53:R59)</f>
        <v>83.703945328246775</v>
      </c>
      <c r="W59" s="11">
        <f>SQRT(SUM($U$53:U59))</f>
        <v>0.51533239996749081</v>
      </c>
      <c r="X59">
        <f t="shared" si="29"/>
        <v>5.0489910788490038</v>
      </c>
      <c r="Y59" s="11">
        <f t="shared" si="30"/>
        <v>0.10945871925707462</v>
      </c>
      <c r="Z59" s="11">
        <f t="shared" si="15"/>
        <v>1.1981211221399078E-2</v>
      </c>
      <c r="AA59">
        <f>SUM($X$53:X59)</f>
        <v>87.849416498619107</v>
      </c>
      <c r="AB59" s="11">
        <f>SQRT(SUM($Z$53:Z59))</f>
        <v>0.62032221023381939</v>
      </c>
    </row>
    <row r="60" spans="1:28" x14ac:dyDescent="0.25">
      <c r="A60" s="5" t="s">
        <v>137</v>
      </c>
      <c r="B60">
        <v>76763.583999999988</v>
      </c>
      <c r="C60">
        <v>78129.728969847245</v>
      </c>
      <c r="D60">
        <f t="shared" si="5"/>
        <v>0.53331870626550315</v>
      </c>
      <c r="F60" s="10">
        <v>1.88198753134868</v>
      </c>
      <c r="G60" s="7">
        <f t="shared" si="6"/>
        <v>1.8819875313486799E-2</v>
      </c>
      <c r="H60">
        <v>0.44755149365707275</v>
      </c>
      <c r="I60">
        <v>9.4446113104764456E-5</v>
      </c>
      <c r="J60">
        <f t="shared" si="26"/>
        <v>1.1916365241183795</v>
      </c>
      <c r="K60">
        <v>9.2712048151397661E-4</v>
      </c>
      <c r="L60">
        <v>7.4826146569752687E-3</v>
      </c>
      <c r="M60">
        <f t="shared" si="27"/>
        <v>1285.3092428423665</v>
      </c>
      <c r="N60" s="11">
        <f t="shared" si="7"/>
        <v>1.8819875313486799E-2</v>
      </c>
      <c r="O60">
        <v>1.6405000000000003</v>
      </c>
      <c r="P60">
        <f t="shared" si="8"/>
        <v>6.0957025297165492E-5</v>
      </c>
      <c r="Q60">
        <f t="shared" si="28"/>
        <v>2.1085498128829028E-6</v>
      </c>
      <c r="R60">
        <f t="shared" si="9"/>
        <v>2.1085498128829028</v>
      </c>
      <c r="S60" s="11">
        <f t="shared" si="10"/>
        <v>2.0253144564417264E-2</v>
      </c>
      <c r="T60" s="11">
        <f t="shared" si="11"/>
        <v>4.27047641815924E-2</v>
      </c>
      <c r="U60" s="11">
        <f t="shared" si="12"/>
        <v>1.8236968838054172E-3</v>
      </c>
      <c r="V60">
        <f>SUM($R$53:R60)</f>
        <v>85.812495141129673</v>
      </c>
      <c r="W60" s="11">
        <f>SQRT(SUM($U$53:U60))</f>
        <v>0.51709881003543157</v>
      </c>
      <c r="X60">
        <f t="shared" si="29"/>
        <v>2.2129765806573762</v>
      </c>
      <c r="Y60" s="11">
        <f t="shared" si="30"/>
        <v>4.7373991845744999E-2</v>
      </c>
      <c r="Z60" s="11">
        <f t="shared" si="15"/>
        <v>2.2442951034007137E-3</v>
      </c>
      <c r="AA60">
        <f>SUM($X$53:X60)</f>
        <v>90.06239307927649</v>
      </c>
      <c r="AB60" s="11">
        <f>SQRT(SUM($Z$53:Z60))</f>
        <v>0.62212855553556745</v>
      </c>
    </row>
    <row r="61" spans="1:28" x14ac:dyDescent="0.25">
      <c r="A61" s="5" t="s">
        <v>18</v>
      </c>
      <c r="B61">
        <v>38025.013000000006</v>
      </c>
      <c r="C61">
        <v>38604.067076861349</v>
      </c>
      <c r="D61">
        <f t="shared" si="5"/>
        <v>0.24959419335913682</v>
      </c>
      <c r="F61" s="10">
        <v>1.5044236003154099</v>
      </c>
      <c r="G61" s="7">
        <f t="shared" si="6"/>
        <v>1.5044236003154099E-2</v>
      </c>
      <c r="H61">
        <v>0.44537123415463997</v>
      </c>
      <c r="I61">
        <v>9.5375275859900055E-5</v>
      </c>
      <c r="J61">
        <f t="shared" si="26"/>
        <v>0.56041830773577472</v>
      </c>
      <c r="K61">
        <v>8.9690960432484536E-4</v>
      </c>
      <c r="L61">
        <v>7.7704073143013584E-3</v>
      </c>
      <c r="M61">
        <f t="shared" si="27"/>
        <v>624.83254168922997</v>
      </c>
      <c r="N61" s="11">
        <f t="shared" si="7"/>
        <v>1.5044236003154099E-2</v>
      </c>
      <c r="O61">
        <v>1.6232000000000006</v>
      </c>
      <c r="P61">
        <f t="shared" si="8"/>
        <v>6.1606702809265625E-5</v>
      </c>
      <c r="Q61">
        <f t="shared" si="28"/>
        <v>1.0142281816699586E-6</v>
      </c>
      <c r="R61">
        <f t="shared" si="9"/>
        <v>1.0142281816699585</v>
      </c>
      <c r="S61" s="11">
        <f t="shared" si="10"/>
        <v>1.6932842601814452E-2</v>
      </c>
      <c r="T61" s="11">
        <f t="shared" si="11"/>
        <v>1.7173766162541883E-2</v>
      </c>
      <c r="U61" s="11">
        <f t="shared" si="12"/>
        <v>2.9493824420566856E-4</v>
      </c>
      <c r="V61">
        <f>SUM($R$53:R61)</f>
        <v>86.826723322799637</v>
      </c>
      <c r="W61" s="11">
        <f>SQRT(SUM($U$53:U61))</f>
        <v>0.5173839170135317</v>
      </c>
      <c r="X61">
        <f t="shared" si="29"/>
        <v>1.0644582355915999</v>
      </c>
      <c r="Y61" s="11">
        <f t="shared" si="30"/>
        <v>1.9477155996181404E-2</v>
      </c>
      <c r="Z61" s="11">
        <f t="shared" si="15"/>
        <v>3.7935960569958523E-4</v>
      </c>
      <c r="AA61">
        <f>SUM($X$53:X61)</f>
        <v>91.126851314868091</v>
      </c>
      <c r="AB61" s="11">
        <f>SQRT(SUM($Z$53:Z61))</f>
        <v>0.62243336930025783</v>
      </c>
    </row>
    <row r="62" spans="1:28" x14ac:dyDescent="0.25">
      <c r="A62" s="5" t="s">
        <v>10</v>
      </c>
      <c r="B62">
        <v>22363.5995</v>
      </c>
      <c r="C62">
        <v>22777.051459460272</v>
      </c>
      <c r="D62">
        <f t="shared" si="5"/>
        <v>0.13598414657569646</v>
      </c>
      <c r="F62" s="10">
        <v>2.9690975800759598</v>
      </c>
      <c r="G62" s="7">
        <f t="shared" si="6"/>
        <v>2.9690975800759599E-2</v>
      </c>
      <c r="H62">
        <v>0.46410031147671893</v>
      </c>
      <c r="I62">
        <v>8.9433563587935742E-5</v>
      </c>
      <c r="J62">
        <f t="shared" si="26"/>
        <v>0.29300593689111959</v>
      </c>
      <c r="K62">
        <v>8.868261968458885E-4</v>
      </c>
      <c r="L62">
        <v>7.8567451026923807E-3</v>
      </c>
      <c r="M62">
        <f t="shared" si="27"/>
        <v>330.39837787069541</v>
      </c>
      <c r="N62" s="11">
        <f t="shared" si="7"/>
        <v>2.9690975800759599E-2</v>
      </c>
      <c r="O62">
        <v>1.7432999999999996</v>
      </c>
      <c r="P62">
        <f t="shared" si="8"/>
        <v>5.7362473469856038E-5</v>
      </c>
      <c r="Q62">
        <f t="shared" si="28"/>
        <v>5.7598349214198317E-7</v>
      </c>
      <c r="R62">
        <f t="shared" si="9"/>
        <v>0.57598349214198319</v>
      </c>
      <c r="S62" s="11">
        <f t="shared" si="10"/>
        <v>3.0713088031417996E-2</v>
      </c>
      <c r="T62" s="11">
        <f t="shared" si="11"/>
        <v>1.7690231698800286E-2</v>
      </c>
      <c r="U62" s="11">
        <f t="shared" si="12"/>
        <v>3.1294429755723846E-4</v>
      </c>
      <c r="V62">
        <f>SUM($R$53:R62)</f>
        <v>87.402706814941624</v>
      </c>
      <c r="W62" s="11">
        <f>SQRT(SUM($U$53:U62))</f>
        <v>0.51768625815432101</v>
      </c>
      <c r="X62">
        <f t="shared" si="29"/>
        <v>0.60450930358278754</v>
      </c>
      <c r="Y62" s="11">
        <f t="shared" si="30"/>
        <v>1.9033684419642163E-2</v>
      </c>
      <c r="Z62" s="11">
        <f t="shared" si="15"/>
        <v>3.6228114258652884E-4</v>
      </c>
      <c r="AA62">
        <f>SUM($X$53:X62)</f>
        <v>91.731360618450879</v>
      </c>
      <c r="AB62" s="11">
        <f>SQRT(SUM($Z$53:Z62))</f>
        <v>0.62272432131807542</v>
      </c>
    </row>
    <row r="63" spans="1:28" x14ac:dyDescent="0.25">
      <c r="A63" s="5"/>
      <c r="F63" s="11"/>
      <c r="G63" s="7"/>
      <c r="N63" s="11"/>
      <c r="S63" s="11"/>
      <c r="T63" s="11"/>
      <c r="U63" s="11"/>
      <c r="W63" s="11"/>
      <c r="Y63" s="11"/>
      <c r="Z63" s="11"/>
      <c r="AB63" s="11"/>
    </row>
    <row r="64" spans="1:28" x14ac:dyDescent="0.25">
      <c r="A64" s="5" t="s">
        <v>78</v>
      </c>
      <c r="B64">
        <v>35224.845499999996</v>
      </c>
      <c r="C64">
        <v>35259.431579346994</v>
      </c>
      <c r="D64">
        <f t="shared" si="5"/>
        <v>0.22558561179633188</v>
      </c>
      <c r="F64" s="10">
        <v>2.6041904130684101</v>
      </c>
      <c r="G64" s="7">
        <f t="shared" si="6"/>
        <v>2.60419041306841E-2</v>
      </c>
      <c r="H64">
        <v>0.47301370940260545</v>
      </c>
      <c r="I64">
        <v>8.6696794206211794E-5</v>
      </c>
      <c r="J64">
        <f t="shared" ref="J64:J73" si="31">D64/H64</f>
        <v>0.47691136073251689</v>
      </c>
      <c r="K64">
        <v>1.0423232889766819E-3</v>
      </c>
      <c r="L64">
        <v>6.7343539552402656E-3</v>
      </c>
      <c r="M64">
        <f t="shared" ref="M64:M73" si="32">J64/K64</f>
        <v>457.5464884802991</v>
      </c>
      <c r="N64" s="11">
        <f t="shared" si="7"/>
        <v>2.60419041306841E-2</v>
      </c>
      <c r="O64">
        <v>1.8045</v>
      </c>
      <c r="P64">
        <f t="shared" si="8"/>
        <v>5.5417013022998066E-5</v>
      </c>
      <c r="Q64">
        <f t="shared" ref="Q64:Q73" si="33">(M64/1000000000)*O64</f>
        <v>8.2564263846269976E-7</v>
      </c>
      <c r="R64">
        <f t="shared" si="9"/>
        <v>0.82564263846269981</v>
      </c>
      <c r="S64" s="11">
        <f t="shared" si="10"/>
        <v>2.6898752412066622E-2</v>
      </c>
      <c r="T64" s="11">
        <f t="shared" si="11"/>
        <v>2.2208756912853598E-2</v>
      </c>
      <c r="U64" s="11">
        <f t="shared" si="12"/>
        <v>4.9322888361422244E-4</v>
      </c>
      <c r="V64">
        <f>SUM($R$64:R64)</f>
        <v>0.82564263846269981</v>
      </c>
      <c r="W64" s="11">
        <f>SQRT(SUM($U$64:U64))</f>
        <v>2.2208756912853598E-2</v>
      </c>
      <c r="X64">
        <f>(R64/$AE$22)*100</f>
        <v>0.86633099603607733</v>
      </c>
      <c r="Y64" s="11">
        <f>(SQRT((S64^2)+($T$98^2)))*X64</f>
        <v>2.4065112399009186E-2</v>
      </c>
      <c r="Z64" s="11">
        <f t="shared" si="15"/>
        <v>5.7912963477694569E-4</v>
      </c>
      <c r="AA64">
        <f>SUM($X$64:X64)</f>
        <v>0.86633099603607733</v>
      </c>
      <c r="AB64" s="11">
        <f>SQRT(SUM($Z$64:Z64))</f>
        <v>2.4065112399009186E-2</v>
      </c>
    </row>
    <row r="65" spans="1:28" x14ac:dyDescent="0.25">
      <c r="A65" s="5" t="s">
        <v>122</v>
      </c>
      <c r="B65">
        <v>47468.590499999998</v>
      </c>
      <c r="C65">
        <v>47270.026388515056</v>
      </c>
      <c r="D65">
        <f t="shared" si="5"/>
        <v>0.31180049090887274</v>
      </c>
      <c r="F65" s="10">
        <v>2.4411519953532999</v>
      </c>
      <c r="G65" s="7">
        <f t="shared" si="6"/>
        <v>2.4411519953532999E-2</v>
      </c>
      <c r="H65">
        <v>0.51422938886923109</v>
      </c>
      <c r="I65">
        <v>7.8159842137970911E-5</v>
      </c>
      <c r="J65">
        <f t="shared" si="31"/>
        <v>0.60634514023889019</v>
      </c>
      <c r="K65">
        <v>1.0235313314312983E-3</v>
      </c>
      <c r="L65">
        <v>6.8319531553119378E-3</v>
      </c>
      <c r="M65">
        <f t="shared" si="32"/>
        <v>592.40506042055586</v>
      </c>
      <c r="N65" s="11">
        <f t="shared" si="7"/>
        <v>2.4411519953532999E-2</v>
      </c>
      <c r="O65">
        <v>2.0346000000000002</v>
      </c>
      <c r="P65">
        <f t="shared" si="8"/>
        <v>4.9149710016710898E-5</v>
      </c>
      <c r="Q65">
        <f t="shared" si="33"/>
        <v>1.2053073359316631E-6</v>
      </c>
      <c r="R65">
        <f t="shared" si="9"/>
        <v>1.2053073359316631</v>
      </c>
      <c r="S65" s="11">
        <f t="shared" si="10"/>
        <v>2.5349682739889159E-2</v>
      </c>
      <c r="T65" s="11">
        <f t="shared" si="11"/>
        <v>3.0554158569928665E-2</v>
      </c>
      <c r="U65" s="11">
        <f t="shared" si="12"/>
        <v>9.335566059163453E-4</v>
      </c>
      <c r="V65">
        <f>SUM($R$64:R65)</f>
        <v>2.0309499743943631</v>
      </c>
      <c r="W65" s="11">
        <f>SQRT(SUM($U$64:U65))</f>
        <v>3.7772814159532354E-2</v>
      </c>
      <c r="X65">
        <f t="shared" ref="X65:X73" si="34">(R65/$AE$22)*100</f>
        <v>1.2647058863281346</v>
      </c>
      <c r="Y65" s="11">
        <f t="shared" ref="Y65:Y73" si="35">(SQRT((S65^2)+($T$98^2)))*X65</f>
        <v>3.3237753634627602E-2</v>
      </c>
      <c r="Z65" s="11">
        <f t="shared" si="15"/>
        <v>1.1047482666762005E-3</v>
      </c>
      <c r="AA65">
        <f>SUM($X$64:X65)</f>
        <v>2.1310368823642118</v>
      </c>
      <c r="AB65" s="11">
        <f>SQRT(SUM($Z$64:Z65))</f>
        <v>4.1035081350633947E-2</v>
      </c>
    </row>
    <row r="66" spans="1:28" x14ac:dyDescent="0.25">
      <c r="A66" s="5" t="s">
        <v>201</v>
      </c>
      <c r="B66">
        <v>527884.96550000005</v>
      </c>
      <c r="C66">
        <v>519743.98354121798</v>
      </c>
      <c r="D66">
        <f t="shared" si="5"/>
        <v>3.7033298653450433</v>
      </c>
      <c r="F66" s="10">
        <v>0.98075669639968999</v>
      </c>
      <c r="G66" s="7">
        <f t="shared" si="6"/>
        <v>9.8075669639968999E-3</v>
      </c>
      <c r="H66">
        <v>0.4498596232998065</v>
      </c>
      <c r="I66">
        <v>9.3960542039396211E-5</v>
      </c>
      <c r="J66">
        <f t="shared" si="31"/>
        <v>8.2321899400093059</v>
      </c>
      <c r="K66">
        <v>9.2319236959290368E-4</v>
      </c>
      <c r="L66">
        <v>7.5626425937372951E-3</v>
      </c>
      <c r="M66">
        <f t="shared" si="32"/>
        <v>8917.090534055671</v>
      </c>
      <c r="N66" s="11">
        <f t="shared" si="7"/>
        <v>9.8075669639968999E-3</v>
      </c>
      <c r="O66">
        <v>1.6504000000000003</v>
      </c>
      <c r="P66">
        <f t="shared" si="8"/>
        <v>6.0591371788657284E-5</v>
      </c>
      <c r="Q66">
        <f t="shared" si="33"/>
        <v>1.4716766217405483E-5</v>
      </c>
      <c r="R66">
        <f t="shared" si="9"/>
        <v>14.716766217405484</v>
      </c>
      <c r="S66" s="11">
        <f t="shared" si="10"/>
        <v>1.238525060915961E-2</v>
      </c>
      <c r="T66" s="11">
        <f t="shared" si="11"/>
        <v>0.18227083775898084</v>
      </c>
      <c r="U66" s="11">
        <f t="shared" si="12"/>
        <v>3.3222658297360715E-2</v>
      </c>
      <c r="V66">
        <f>SUM($R$64:R66)</f>
        <v>16.747716191799846</v>
      </c>
      <c r="W66" s="11">
        <f>SQRT(SUM($U$64:U66))</f>
        <v>0.18614361065288082</v>
      </c>
      <c r="X66">
        <f t="shared" si="34"/>
        <v>15.442020726175198</v>
      </c>
      <c r="Y66" s="11">
        <f t="shared" si="35"/>
        <v>0.21918953643843778</v>
      </c>
      <c r="Z66" s="11">
        <f t="shared" si="15"/>
        <v>4.8044052884097244E-2</v>
      </c>
      <c r="AA66">
        <f>SUM($X$64:X66)</f>
        <v>17.573057608539408</v>
      </c>
      <c r="AB66" s="11">
        <f>SQRT(SUM($Z$64:Z66))</f>
        <v>0.22299760264529839</v>
      </c>
    </row>
    <row r="67" spans="1:28" x14ac:dyDescent="0.25">
      <c r="A67" s="5" t="s">
        <v>49</v>
      </c>
      <c r="B67">
        <v>1094840.7015</v>
      </c>
      <c r="C67">
        <v>1085674.6731165678</v>
      </c>
      <c r="D67">
        <f t="shared" si="5"/>
        <v>7.765713682553784</v>
      </c>
      <c r="F67" s="10">
        <v>0.78511547309176299</v>
      </c>
      <c r="G67" s="7">
        <f t="shared" si="6"/>
        <v>7.8511547309176293E-3</v>
      </c>
      <c r="H67">
        <v>0.44667675794688322</v>
      </c>
      <c r="I67">
        <v>9.5433367235501617E-5</v>
      </c>
      <c r="J67">
        <f t="shared" si="31"/>
        <v>17.385533373727153</v>
      </c>
      <c r="K67">
        <v>9.3308911741620036E-4</v>
      </c>
      <c r="L67">
        <v>7.4826146985142936E-3</v>
      </c>
      <c r="M67">
        <f t="shared" si="32"/>
        <v>18632.232494436445</v>
      </c>
      <c r="N67" s="11">
        <f t="shared" si="7"/>
        <v>7.8511547309176293E-3</v>
      </c>
      <c r="O67">
        <v>1.6230000000000002</v>
      </c>
      <c r="P67">
        <f t="shared" si="8"/>
        <v>6.1614294516327785E-5</v>
      </c>
      <c r="Q67">
        <f t="shared" si="33"/>
        <v>3.0240113338470352E-5</v>
      </c>
      <c r="R67">
        <f t="shared" si="9"/>
        <v>30.240113338470351</v>
      </c>
      <c r="S67" s="11">
        <f t="shared" si="10"/>
        <v>1.0846338422901209E-2</v>
      </c>
      <c r="T67" s="11">
        <f t="shared" si="11"/>
        <v>0.32799450321593832</v>
      </c>
      <c r="U67" s="11">
        <f t="shared" si="12"/>
        <v>0.10758039413987017</v>
      </c>
      <c r="V67">
        <f>SUM($R$64:R67)</f>
        <v>46.987829530270197</v>
      </c>
      <c r="W67" s="11">
        <f>SQRT(SUM($U$64:U67))</f>
        <v>0.37713371359076536</v>
      </c>
      <c r="X67">
        <f t="shared" si="34"/>
        <v>31.730371335400015</v>
      </c>
      <c r="Y67" s="11">
        <f t="shared" si="35"/>
        <v>0.40848260998394592</v>
      </c>
      <c r="Z67" s="11">
        <f t="shared" si="15"/>
        <v>0.16685804265929646</v>
      </c>
      <c r="AA67">
        <f>SUM($X$64:X67)</f>
        <v>49.303428943939423</v>
      </c>
      <c r="AB67" s="11">
        <f>SQRT(SUM($Z$64:Z67))</f>
        <v>0.4653879816291423</v>
      </c>
    </row>
    <row r="68" spans="1:28" x14ac:dyDescent="0.25">
      <c r="A68" s="5" t="s">
        <v>50</v>
      </c>
      <c r="B68">
        <v>767978.8665</v>
      </c>
      <c r="C68">
        <v>767233.76038848213</v>
      </c>
      <c r="D68">
        <f t="shared" si="5"/>
        <v>5.4798697895950195</v>
      </c>
      <c r="F68" s="10">
        <v>0.68431478458425499</v>
      </c>
      <c r="G68" s="7">
        <f t="shared" si="6"/>
        <v>6.8431478458425496E-3</v>
      </c>
      <c r="H68">
        <v>0.45771758079656705</v>
      </c>
      <c r="I68">
        <v>9.113541162290838E-5</v>
      </c>
      <c r="J68">
        <f t="shared" si="31"/>
        <v>11.9721636648922</v>
      </c>
      <c r="K68">
        <v>9.0971566441378946E-4</v>
      </c>
      <c r="L68">
        <v>7.6859464541426887E-3</v>
      </c>
      <c r="M68">
        <f t="shared" si="32"/>
        <v>13160.335842526058</v>
      </c>
      <c r="N68" s="11">
        <f t="shared" si="7"/>
        <v>6.8431478458425496E-3</v>
      </c>
      <c r="O68">
        <v>1.7065999999999999</v>
      </c>
      <c r="P68">
        <f t="shared" si="8"/>
        <v>5.8596038907769841E-5</v>
      </c>
      <c r="Q68">
        <f t="shared" si="33"/>
        <v>2.2459429148854968E-5</v>
      </c>
      <c r="R68">
        <f t="shared" si="9"/>
        <v>22.459429148854969</v>
      </c>
      <c r="S68" s="11">
        <f t="shared" si="10"/>
        <v>1.0291461727812793E-2</v>
      </c>
      <c r="T68" s="11">
        <f t="shared" si="11"/>
        <v>0.23114035551396397</v>
      </c>
      <c r="U68" s="11">
        <f t="shared" si="12"/>
        <v>5.3425863947121656E-2</v>
      </c>
      <c r="V68">
        <f>SUM($R$64:R68)</f>
        <v>69.44725867912517</v>
      </c>
      <c r="W68" s="11">
        <f>SQRT(SUM($U$64:U68))</f>
        <v>0.44232985641247763</v>
      </c>
      <c r="X68">
        <f t="shared" si="34"/>
        <v>23.566248542054019</v>
      </c>
      <c r="Y68" s="11">
        <f t="shared" si="35"/>
        <v>0.29244896768149181</v>
      </c>
      <c r="Z68" s="11">
        <f t="shared" si="15"/>
        <v>8.5526398697970241E-2</v>
      </c>
      <c r="AA68">
        <f>SUM($X$64:X68)</f>
        <v>72.869677485993435</v>
      </c>
      <c r="AB68" s="11">
        <f>SQRT(SUM($Z$64:Z68))</f>
        <v>0.54964749807746516</v>
      </c>
    </row>
    <row r="69" spans="1:28" x14ac:dyDescent="0.25">
      <c r="A69" s="5" t="s">
        <v>174</v>
      </c>
      <c r="B69">
        <v>359536.51850000001</v>
      </c>
      <c r="C69">
        <v>361415.74677967775</v>
      </c>
      <c r="D69">
        <f t="shared" si="5"/>
        <v>2.5668124813701656</v>
      </c>
      <c r="F69" s="10">
        <v>0.82658472731954802</v>
      </c>
      <c r="G69" s="7">
        <f t="shared" si="6"/>
        <v>8.2658472731954799E-3</v>
      </c>
      <c r="H69">
        <v>0.42481009766405847</v>
      </c>
      <c r="I69">
        <v>1.0328925183183148E-4</v>
      </c>
      <c r="J69">
        <f t="shared" si="31"/>
        <v>6.0422586362342336</v>
      </c>
      <c r="K69">
        <v>9.3995600415351763E-4</v>
      </c>
      <c r="L69">
        <v>7.4042627597593292E-3</v>
      </c>
      <c r="M69">
        <f t="shared" si="32"/>
        <v>6428.2355871279551</v>
      </c>
      <c r="N69" s="11">
        <f t="shared" si="7"/>
        <v>8.2658472731954799E-3</v>
      </c>
      <c r="O69">
        <v>1.4876000000000005</v>
      </c>
      <c r="P69">
        <f t="shared" si="8"/>
        <v>6.7222371605270211E-5</v>
      </c>
      <c r="Q69">
        <f t="shared" si="33"/>
        <v>9.5626432594115496E-6</v>
      </c>
      <c r="R69">
        <f t="shared" si="9"/>
        <v>9.5626432594115496</v>
      </c>
      <c r="S69" s="11">
        <f t="shared" si="10"/>
        <v>1.109786131090762E-2</v>
      </c>
      <c r="T69" s="11">
        <f t="shared" si="11"/>
        <v>0.10612488865863497</v>
      </c>
      <c r="U69" s="11">
        <f t="shared" si="12"/>
        <v>1.1262491992807669E-2</v>
      </c>
      <c r="V69">
        <f>SUM($R$64:R69)</f>
        <v>79.009901938536714</v>
      </c>
      <c r="W69" s="11">
        <f>SQRT(SUM($U$64:U69))</f>
        <v>0.45488261548084113</v>
      </c>
      <c r="X69">
        <f t="shared" si="34"/>
        <v>10.033898291746175</v>
      </c>
      <c r="Y69" s="11">
        <f t="shared" si="35"/>
        <v>0.13130529278794048</v>
      </c>
      <c r="Z69" s="11">
        <f t="shared" si="15"/>
        <v>1.7241079914126774E-2</v>
      </c>
      <c r="AA69">
        <f>SUM($X$64:X69)</f>
        <v>82.903575777739604</v>
      </c>
      <c r="AB69" s="11">
        <f>SQRT(SUM($Z$64:Z69))</f>
        <v>0.56511366295369636</v>
      </c>
    </row>
    <row r="70" spans="1:28" x14ac:dyDescent="0.25">
      <c r="A70" s="5" t="s">
        <v>4</v>
      </c>
      <c r="B70">
        <v>178537.5735</v>
      </c>
      <c r="C70">
        <v>181007.04044200387</v>
      </c>
      <c r="D70">
        <f t="shared" si="5"/>
        <v>1.2717962848467723</v>
      </c>
      <c r="F70" s="10">
        <v>0.90093862239031597</v>
      </c>
      <c r="G70" s="7">
        <f t="shared" si="6"/>
        <v>9.0093862239031593E-3</v>
      </c>
      <c r="H70">
        <v>0.45681381957773515</v>
      </c>
      <c r="I70">
        <v>9.2010026595621831E-5</v>
      </c>
      <c r="J70">
        <f t="shared" si="31"/>
        <v>2.7840582538032281</v>
      </c>
      <c r="K70">
        <v>9.2198442434826468E-4</v>
      </c>
      <c r="L70">
        <v>7.5224157630466738E-3</v>
      </c>
      <c r="M70">
        <f t="shared" si="32"/>
        <v>3019.6369703004821</v>
      </c>
      <c r="N70" s="11">
        <f t="shared" si="7"/>
        <v>9.0093862239031593E-3</v>
      </c>
      <c r="O70">
        <v>1.6898</v>
      </c>
      <c r="P70">
        <f t="shared" si="8"/>
        <v>5.917860101787194E-5</v>
      </c>
      <c r="Q70">
        <f t="shared" si="33"/>
        <v>5.1025825524137539E-6</v>
      </c>
      <c r="R70">
        <f t="shared" si="9"/>
        <v>5.1025825524137538</v>
      </c>
      <c r="S70" s="11">
        <f t="shared" si="10"/>
        <v>1.1737450617378617E-2</v>
      </c>
      <c r="T70" s="11">
        <f t="shared" si="11"/>
        <v>5.9891310730054173E-2</v>
      </c>
      <c r="U70" s="11">
        <f t="shared" si="12"/>
        <v>3.5869691009639019E-3</v>
      </c>
      <c r="V70">
        <f>SUM($R$64:R70)</f>
        <v>84.112484490950465</v>
      </c>
      <c r="W70" s="11">
        <f>SQRT(SUM($U$64:U70))</f>
        <v>0.45880841640891318</v>
      </c>
      <c r="X70">
        <f t="shared" si="34"/>
        <v>5.3540420746918871</v>
      </c>
      <c r="Y70" s="11">
        <f t="shared" si="35"/>
        <v>7.2990548476780756E-2</v>
      </c>
      <c r="Z70" s="11">
        <f t="shared" si="15"/>
        <v>5.3276201669412819E-3</v>
      </c>
      <c r="AA70">
        <f>SUM($X$64:X70)</f>
        <v>88.257617852431494</v>
      </c>
      <c r="AB70" s="11">
        <f>SQRT(SUM($Z$64:Z70))</f>
        <v>0.56980792572926287</v>
      </c>
    </row>
    <row r="71" spans="1:28" x14ac:dyDescent="0.25">
      <c r="A71" s="5" t="s">
        <v>199</v>
      </c>
      <c r="B71">
        <v>80374.882500000007</v>
      </c>
      <c r="C71">
        <v>80573.496308630522</v>
      </c>
      <c r="D71">
        <f t="shared" si="5"/>
        <v>0.55086064394968426</v>
      </c>
      <c r="F71" s="10">
        <v>1.93448785162985</v>
      </c>
      <c r="G71" s="7">
        <f t="shared" si="6"/>
        <v>1.93448785162985E-2</v>
      </c>
      <c r="H71">
        <v>0.45289874722056511</v>
      </c>
      <c r="I71">
        <v>9.2952521339187519E-5</v>
      </c>
      <c r="J71">
        <f t="shared" si="31"/>
        <v>1.2162997741334245</v>
      </c>
      <c r="K71">
        <v>9.4343331105780802E-4</v>
      </c>
      <c r="L71">
        <v>7.3656989153384166E-3</v>
      </c>
      <c r="M71">
        <f t="shared" si="32"/>
        <v>1289.227081424197</v>
      </c>
      <c r="N71" s="11">
        <f t="shared" si="7"/>
        <v>1.93448785162985E-2</v>
      </c>
      <c r="O71">
        <v>1.6701999999999995</v>
      </c>
      <c r="P71">
        <f t="shared" si="8"/>
        <v>5.9873069093521758E-5</v>
      </c>
      <c r="Q71">
        <f t="shared" si="33"/>
        <v>2.1532670713946931E-6</v>
      </c>
      <c r="R71">
        <f t="shared" si="9"/>
        <v>2.1532670713946929</v>
      </c>
      <c r="S71" s="11">
        <f t="shared" si="10"/>
        <v>2.0700001697521446E-2</v>
      </c>
      <c r="T71" s="11">
        <f t="shared" si="11"/>
        <v>4.4572632033087173E-2</v>
      </c>
      <c r="U71" s="11">
        <f t="shared" si="12"/>
        <v>1.9867195263569889E-3</v>
      </c>
      <c r="V71">
        <f>SUM($R$64:R71)</f>
        <v>86.265751562345159</v>
      </c>
      <c r="W71" s="11">
        <f>SQRT(SUM($U$64:U71))</f>
        <v>0.46096841810910605</v>
      </c>
      <c r="X71">
        <f t="shared" si="34"/>
        <v>2.2593818678822108</v>
      </c>
      <c r="Y71" s="11">
        <f t="shared" si="35"/>
        <v>4.9323676180914364E-2</v>
      </c>
      <c r="Z71" s="11">
        <f t="shared" si="15"/>
        <v>2.4328250319996989E-3</v>
      </c>
      <c r="AA71">
        <f>SUM($X$64:X71)</f>
        <v>90.516999720313706</v>
      </c>
      <c r="AB71" s="11">
        <f>SQRT(SUM($Z$64:Z71))</f>
        <v>0.5719387180947666</v>
      </c>
    </row>
    <row r="72" spans="1:28" x14ac:dyDescent="0.25">
      <c r="A72" s="5" t="s">
        <v>104</v>
      </c>
      <c r="B72">
        <v>39034.561500000003</v>
      </c>
      <c r="C72">
        <v>39393.893872823297</v>
      </c>
      <c r="D72">
        <f t="shared" si="5"/>
        <v>0.25526375617560332</v>
      </c>
      <c r="F72" s="10">
        <v>1.00242622654185</v>
      </c>
      <c r="G72" s="7">
        <f t="shared" si="6"/>
        <v>1.00242622654185E-2</v>
      </c>
      <c r="H72">
        <v>0.44242727070841659</v>
      </c>
      <c r="I72">
        <v>9.7028629537977039E-5</v>
      </c>
      <c r="J72">
        <f t="shared" si="31"/>
        <v>0.5769620750702682</v>
      </c>
      <c r="K72">
        <v>8.579839349904737E-4</v>
      </c>
      <c r="L72">
        <v>8.1276671431036659E-3</v>
      </c>
      <c r="M72">
        <f t="shared" si="32"/>
        <v>672.46256199036441</v>
      </c>
      <c r="N72" s="11">
        <f t="shared" si="7"/>
        <v>1.00242622654185E-2</v>
      </c>
      <c r="O72">
        <v>1.5937999999999999</v>
      </c>
      <c r="P72">
        <f t="shared" si="8"/>
        <v>6.2743129627305816E-5</v>
      </c>
      <c r="Q72">
        <f t="shared" si="33"/>
        <v>1.0717708313002427E-6</v>
      </c>
      <c r="R72">
        <f t="shared" si="9"/>
        <v>1.0717708313002428</v>
      </c>
      <c r="S72" s="11">
        <f t="shared" si="10"/>
        <v>1.2905741296424843E-2</v>
      </c>
      <c r="T72" s="11">
        <f t="shared" si="11"/>
        <v>1.3831997077815126E-2</v>
      </c>
      <c r="U72" s="11">
        <f t="shared" si="12"/>
        <v>1.913241431606862E-4</v>
      </c>
      <c r="V72">
        <f>SUM($R$64:R72)</f>
        <v>87.337522393645401</v>
      </c>
      <c r="W72" s="11">
        <f>SQRT(SUM($U$64:U72))</f>
        <v>0.4611758955508975</v>
      </c>
      <c r="X72">
        <f t="shared" si="34"/>
        <v>1.1245885914172071</v>
      </c>
      <c r="Y72" s="11">
        <f t="shared" si="35"/>
        <v>1.6476027416710639E-2</v>
      </c>
      <c r="Z72" s="11">
        <f t="shared" si="15"/>
        <v>2.7145947943620064E-4</v>
      </c>
      <c r="AA72">
        <f>SUM($X$64:X72)</f>
        <v>91.641588311730914</v>
      </c>
      <c r="AB72" s="11">
        <f>SQRT(SUM($Z$64:Z72))</f>
        <v>0.57217598406025483</v>
      </c>
    </row>
    <row r="73" spans="1:28" x14ac:dyDescent="0.25">
      <c r="A73" s="5" t="s">
        <v>208</v>
      </c>
      <c r="B73">
        <v>25206.342000000001</v>
      </c>
      <c r="C73">
        <v>25338.804805212032</v>
      </c>
      <c r="D73">
        <f t="shared" si="5"/>
        <v>0.15437301561418443</v>
      </c>
      <c r="F73" s="10">
        <v>2.7975499923093099</v>
      </c>
      <c r="G73" s="7">
        <f t="shared" si="6"/>
        <v>2.7975499923093099E-2</v>
      </c>
      <c r="H73">
        <v>0.46872540273915109</v>
      </c>
      <c r="I73">
        <v>8.7425698908713697E-5</v>
      </c>
      <c r="J73">
        <f t="shared" si="31"/>
        <v>0.32934638215051909</v>
      </c>
      <c r="K73">
        <v>9.0006344709545006E-4</v>
      </c>
      <c r="L73">
        <v>7.7279460940449778E-3</v>
      </c>
      <c r="M73">
        <f t="shared" si="32"/>
        <v>365.91462881126483</v>
      </c>
      <c r="N73" s="11">
        <f t="shared" si="7"/>
        <v>2.7975499923093099E-2</v>
      </c>
      <c r="O73">
        <v>1.7865000000000002</v>
      </c>
      <c r="P73">
        <f t="shared" si="8"/>
        <v>5.5975370836831788E-5</v>
      </c>
      <c r="Q73">
        <f t="shared" si="33"/>
        <v>6.5370648437132474E-7</v>
      </c>
      <c r="R73">
        <f t="shared" si="9"/>
        <v>0.65370648437132473</v>
      </c>
      <c r="S73" s="11">
        <f t="shared" si="10"/>
        <v>2.9023447818521099E-2</v>
      </c>
      <c r="T73" s="11">
        <f t="shared" si="11"/>
        <v>1.8972816037780022E-2</v>
      </c>
      <c r="U73" s="11">
        <f t="shared" si="12"/>
        <v>3.5996774840344283E-4</v>
      </c>
      <c r="V73">
        <f>SUM($R$64:R73)</f>
        <v>87.991228878016727</v>
      </c>
      <c r="W73" s="11">
        <f>SQRT(SUM($U$64:U73))</f>
        <v>0.46156600219857591</v>
      </c>
      <c r="X73">
        <f t="shared" si="34"/>
        <v>0.68592168492547778</v>
      </c>
      <c r="Y73" s="11">
        <f t="shared" si="35"/>
        <v>2.0468135554233061E-2</v>
      </c>
      <c r="Z73" s="11">
        <f t="shared" si="15"/>
        <v>4.189445730664595E-4</v>
      </c>
      <c r="AA73">
        <f>SUM($X$64:X73)</f>
        <v>92.327509996656389</v>
      </c>
      <c r="AB73" s="11">
        <f>SQRT(SUM($Z$64:Z73))</f>
        <v>0.57254196467017815</v>
      </c>
    </row>
    <row r="77" spans="1:28" x14ac:dyDescent="0.25">
      <c r="M77" t="s">
        <v>253</v>
      </c>
      <c r="N77" s="12" t="s">
        <v>280</v>
      </c>
      <c r="O77" t="s">
        <v>257</v>
      </c>
      <c r="Q77" t="s">
        <v>254</v>
      </c>
      <c r="R77" t="s">
        <v>255</v>
      </c>
    </row>
    <row r="78" spans="1:28" x14ac:dyDescent="0.25">
      <c r="A78" s="5" t="s">
        <v>226</v>
      </c>
      <c r="B78">
        <v>334435.69899999996</v>
      </c>
      <c r="C78">
        <v>335225.61670690437</v>
      </c>
      <c r="D78">
        <f t="shared" si="5"/>
        <v>2.3788135575831197</v>
      </c>
      <c r="F78">
        <v>0.69343295855822495</v>
      </c>
      <c r="G78">
        <f>F78/100</f>
        <v>6.9343295855822497E-3</v>
      </c>
      <c r="K78" t="s">
        <v>252</v>
      </c>
      <c r="M78">
        <f>D78/J88</f>
        <v>18508.520983082173</v>
      </c>
      <c r="N78">
        <f>M78*N85</f>
        <v>128.34418464503639</v>
      </c>
      <c r="O78">
        <v>5</v>
      </c>
      <c r="Q78">
        <f>(M78/1000000000)*O78</f>
        <v>9.2542604915410863E-5</v>
      </c>
      <c r="R78">
        <f>Q78*1000000</f>
        <v>92.542604915410863</v>
      </c>
    </row>
    <row r="83" spans="1:21" x14ac:dyDescent="0.25">
      <c r="A83" s="20" t="s">
        <v>234</v>
      </c>
      <c r="B83" s="20"/>
      <c r="C83" s="20"/>
    </row>
    <row r="85" spans="1:21" x14ac:dyDescent="0.25">
      <c r="A85" t="s">
        <v>235</v>
      </c>
      <c r="B85" t="s">
        <v>236</v>
      </c>
      <c r="C85" t="s">
        <v>237</v>
      </c>
      <c r="D85" t="s">
        <v>238</v>
      </c>
      <c r="E85" t="s">
        <v>239</v>
      </c>
      <c r="H85" t="s">
        <v>240</v>
      </c>
      <c r="J85" t="s">
        <v>241</v>
      </c>
      <c r="K85" t="s">
        <v>279</v>
      </c>
      <c r="M85" t="s">
        <v>281</v>
      </c>
      <c r="N85">
        <f>SQRT((K88^2)+(G78^2))</f>
        <v>6.9343295859431537E-3</v>
      </c>
    </row>
    <row r="86" spans="1:21" x14ac:dyDescent="0.25">
      <c r="A86" t="s">
        <v>242</v>
      </c>
      <c r="B86">
        <v>6.1163999999999996</v>
      </c>
      <c r="C86">
        <v>6.3776000000000002</v>
      </c>
      <c r="D86">
        <f>C86-B86</f>
        <v>0.26120000000000054</v>
      </c>
      <c r="E86">
        <v>26.631399999999999</v>
      </c>
      <c r="H86">
        <f>E86-B86</f>
        <v>20.515000000000001</v>
      </c>
      <c r="J86">
        <f>((100*D86)/H86)/100</f>
        <v>1.2732147209359033E-2</v>
      </c>
      <c r="K86">
        <f>J86*J96</f>
        <v>6.8941174023486252E-6</v>
      </c>
    </row>
    <row r="87" spans="1:21" x14ac:dyDescent="0.25">
      <c r="A87" t="s">
        <v>243</v>
      </c>
      <c r="B87">
        <v>6.1608000000000001</v>
      </c>
      <c r="C87">
        <v>8.1941000000000006</v>
      </c>
      <c r="D87">
        <f t="shared" ref="D87:D88" si="36">C87-B87</f>
        <v>2.0333000000000006</v>
      </c>
      <c r="E87">
        <v>26.365300000000001</v>
      </c>
      <c r="H87">
        <f t="shared" ref="H87:H88" si="37">E87-B87</f>
        <v>20.204500000000003</v>
      </c>
      <c r="J87">
        <f>(J86*D87)/H87</f>
        <v>1.2813123274908918E-3</v>
      </c>
      <c r="K87">
        <f t="shared" ref="K87:K88" si="38">J87*J97</f>
        <v>6.9955412958486448E-7</v>
      </c>
    </row>
    <row r="88" spans="1:21" x14ac:dyDescent="0.25">
      <c r="A88" t="s">
        <v>244</v>
      </c>
      <c r="B88">
        <v>6.1909999999999998</v>
      </c>
      <c r="C88">
        <v>8.2163000000000004</v>
      </c>
      <c r="D88">
        <f t="shared" si="36"/>
        <v>2.0253000000000005</v>
      </c>
      <c r="E88">
        <v>26.381900000000002</v>
      </c>
      <c r="H88">
        <f t="shared" si="37"/>
        <v>20.190900000000003</v>
      </c>
      <c r="J88">
        <f>(J87*D88)/H88</f>
        <v>1.2852531867659707E-4</v>
      </c>
      <c r="K88">
        <f t="shared" si="38"/>
        <v>7.0747880264246202E-8</v>
      </c>
    </row>
    <row r="90" spans="1:21" x14ac:dyDescent="0.25">
      <c r="A90" s="14" t="s">
        <v>276</v>
      </c>
      <c r="B90" s="15"/>
      <c r="C90" s="15"/>
      <c r="D90" s="15"/>
      <c r="E90" s="15"/>
      <c r="F90" s="15"/>
      <c r="G90" s="15"/>
      <c r="H90" s="15"/>
      <c r="I90" s="15"/>
      <c r="J90" s="15"/>
    </row>
    <row r="91" spans="1:21" x14ac:dyDescent="0.25">
      <c r="A91" s="15" t="s">
        <v>242</v>
      </c>
      <c r="B91" s="15">
        <v>1E-4</v>
      </c>
      <c r="C91" s="15">
        <v>1E-4</v>
      </c>
      <c r="D91" s="15">
        <f>SQRT((C91^2)+(B91^2))</f>
        <v>1.4142135623730951E-4</v>
      </c>
      <c r="E91" s="15">
        <v>1E-4</v>
      </c>
      <c r="F91" s="15"/>
      <c r="G91" s="15"/>
      <c r="H91" s="15">
        <f>SQRT((E91^2)+(B91^2))</f>
        <v>1.4142135623730951E-4</v>
      </c>
      <c r="I91" s="15"/>
      <c r="J91" s="15"/>
    </row>
    <row r="92" spans="1:21" x14ac:dyDescent="0.25">
      <c r="A92" s="15" t="s">
        <v>243</v>
      </c>
      <c r="B92" s="15">
        <v>1E-4</v>
      </c>
      <c r="C92" s="15">
        <v>1E-4</v>
      </c>
      <c r="D92" s="15">
        <f t="shared" ref="D92:D93" si="39">SQRT((C92^2)+(B92^2))</f>
        <v>1.4142135623730951E-4</v>
      </c>
      <c r="E92" s="15">
        <v>1E-4</v>
      </c>
      <c r="F92" s="15"/>
      <c r="G92" s="15"/>
      <c r="H92" s="15">
        <f t="shared" ref="H92:H93" si="40">SQRT((E92^2)+(B92^2))</f>
        <v>1.4142135623730951E-4</v>
      </c>
      <c r="I92" s="15"/>
      <c r="J92" s="15"/>
    </row>
    <row r="93" spans="1:21" x14ac:dyDescent="0.25">
      <c r="A93" s="15" t="s">
        <v>244</v>
      </c>
      <c r="B93" s="15">
        <v>1E-4</v>
      </c>
      <c r="C93" s="15">
        <v>1E-4</v>
      </c>
      <c r="D93" s="15">
        <f t="shared" si="39"/>
        <v>1.4142135623730951E-4</v>
      </c>
      <c r="E93" s="15">
        <v>1E-4</v>
      </c>
      <c r="F93" s="15"/>
      <c r="G93" s="15"/>
      <c r="H93" s="15">
        <f t="shared" si="40"/>
        <v>1.4142135623730951E-4</v>
      </c>
      <c r="I93" s="15"/>
      <c r="J93" s="15"/>
      <c r="K93" s="13" t="s">
        <v>259</v>
      </c>
      <c r="L93" s="13"/>
      <c r="M93" s="8" t="s">
        <v>253</v>
      </c>
      <c r="N93" s="8" t="s">
        <v>290</v>
      </c>
      <c r="O93" s="8" t="s">
        <v>258</v>
      </c>
      <c r="P93" s="8"/>
      <c r="Q93" s="8" t="s">
        <v>260</v>
      </c>
      <c r="R93" s="8" t="s">
        <v>261</v>
      </c>
      <c r="S93" s="8" t="s">
        <v>291</v>
      </c>
      <c r="T93" s="8" t="s">
        <v>292</v>
      </c>
      <c r="U93" s="8" t="s">
        <v>293</v>
      </c>
    </row>
    <row r="94" spans="1:21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t="s">
        <v>265</v>
      </c>
      <c r="M94">
        <f>$M$78</f>
        <v>18508.520983082173</v>
      </c>
      <c r="N94">
        <v>6.9343295859431537E-3</v>
      </c>
      <c r="O94">
        <v>5.3079999999999998</v>
      </c>
      <c r="Q94">
        <f>(M94/1000000000)*O94</f>
        <v>9.8243229378200164E-5</v>
      </c>
      <c r="R94">
        <f>Q94*1000000</f>
        <v>98.243229378200169</v>
      </c>
      <c r="S94">
        <f>0.0001/O94</f>
        <v>1.8839487565938209E-5</v>
      </c>
      <c r="T94">
        <f>SQRT((S94^2)+(N94^2))</f>
        <v>6.9343551778646515E-3</v>
      </c>
      <c r="U94">
        <f>T94*R94</f>
        <v>0.68125344632886697</v>
      </c>
    </row>
    <row r="95" spans="1:21" x14ac:dyDescent="0.25">
      <c r="A95" s="15" t="s">
        <v>277</v>
      </c>
      <c r="B95" s="15"/>
      <c r="C95" s="15"/>
      <c r="D95" s="15"/>
      <c r="E95" s="15"/>
      <c r="F95" s="15"/>
      <c r="G95" s="15"/>
      <c r="H95" s="15"/>
      <c r="I95" s="15"/>
      <c r="J95" s="15" t="s">
        <v>278</v>
      </c>
      <c r="K95" t="s">
        <v>266</v>
      </c>
      <c r="M95">
        <f t="shared" ref="M95:M98" si="41">$M$78</f>
        <v>18508.520983082173</v>
      </c>
      <c r="N95">
        <v>6.9343295859431537E-3</v>
      </c>
      <c r="O95">
        <v>5.1104000000000003</v>
      </c>
      <c r="Q95">
        <f t="shared" ref="Q95:Q98" si="42">(M95/1000000000)*O95</f>
        <v>9.4585945631943142E-5</v>
      </c>
      <c r="R95">
        <f t="shared" ref="R95:R98" si="43">Q95*1000000</f>
        <v>94.585945631943147</v>
      </c>
      <c r="S95">
        <f t="shared" ref="S95:S98" si="44">0.0001/O95</f>
        <v>1.9567939887288665E-5</v>
      </c>
      <c r="T95">
        <f t="shared" ref="T95:T98" si="45">SQRT((S95^2)+(N95^2))</f>
        <v>6.9343571952098044E-3</v>
      </c>
      <c r="U95">
        <f t="shared" ref="U95:U97" si="46">T95*R95</f>
        <v>0.65589273265858838</v>
      </c>
    </row>
    <row r="96" spans="1:21" x14ac:dyDescent="0.25">
      <c r="A96" s="15" t="s">
        <v>242</v>
      </c>
      <c r="B96" s="15">
        <f>B91/B86</f>
        <v>1.6349486626119943E-5</v>
      </c>
      <c r="C96" s="15">
        <f>C91/C86</f>
        <v>1.5679879578524836E-5</v>
      </c>
      <c r="D96" s="15">
        <f>D91/D86</f>
        <v>5.414293883511073E-4</v>
      </c>
      <c r="E96" s="15">
        <f>E91/E86</f>
        <v>3.7549659424589021E-6</v>
      </c>
      <c r="F96" s="15"/>
      <c r="G96" s="15"/>
      <c r="H96" s="15">
        <f>H91/H86</f>
        <v>6.8935586759595177E-6</v>
      </c>
      <c r="I96" s="15"/>
      <c r="J96" s="15">
        <f>SQRT((D96^2)+(H96^2))</f>
        <v>5.4147327147466208E-4</v>
      </c>
      <c r="K96" t="s">
        <v>267</v>
      </c>
      <c r="M96">
        <f t="shared" si="41"/>
        <v>18508.520983082173</v>
      </c>
      <c r="N96">
        <v>6.9343295859431537E-3</v>
      </c>
      <c r="O96">
        <v>5.1642999999999999</v>
      </c>
      <c r="Q96">
        <f t="shared" si="42"/>
        <v>9.5583554912931262E-5</v>
      </c>
      <c r="R96">
        <f t="shared" si="43"/>
        <v>95.583554912931262</v>
      </c>
      <c r="S96">
        <f t="shared" si="44"/>
        <v>1.9363708537459096E-5</v>
      </c>
      <c r="T96">
        <f t="shared" si="45"/>
        <v>6.9343566219004686E-3</v>
      </c>
      <c r="U96">
        <f t="shared" si="46"/>
        <v>0.66281045695527196</v>
      </c>
    </row>
    <row r="97" spans="1:21" x14ac:dyDescent="0.25">
      <c r="A97" s="15" t="s">
        <v>243</v>
      </c>
      <c r="B97" s="15">
        <f t="shared" ref="B97:E98" si="47">B92/B87</f>
        <v>1.6231658226204388E-5</v>
      </c>
      <c r="C97" s="15">
        <f t="shared" si="47"/>
        <v>1.2203902808118035E-5</v>
      </c>
      <c r="D97" s="15">
        <f t="shared" si="47"/>
        <v>6.9552626881084681E-5</v>
      </c>
      <c r="E97" s="15">
        <f t="shared" si="47"/>
        <v>3.7928641054719649E-6</v>
      </c>
      <c r="F97" s="15"/>
      <c r="G97" s="15"/>
      <c r="H97" s="15">
        <f t="shared" ref="H97:H98" si="48">H92/H87</f>
        <v>6.9994979453740253E-6</v>
      </c>
      <c r="I97" s="15"/>
      <c r="J97" s="15">
        <f>SQRT((J96^2)+(D97^2)+(H97^2))</f>
        <v>5.4596690797063861E-4</v>
      </c>
      <c r="K97" t="s">
        <v>268</v>
      </c>
      <c r="M97">
        <f t="shared" si="41"/>
        <v>18508.520983082173</v>
      </c>
      <c r="N97">
        <v>6.9343295859431537E-3</v>
      </c>
      <c r="O97">
        <v>5.1485000000000003</v>
      </c>
      <c r="Q97">
        <f t="shared" si="42"/>
        <v>9.5291120281398563E-5</v>
      </c>
      <c r="R97">
        <f t="shared" si="43"/>
        <v>95.291120281398562</v>
      </c>
      <c r="S97">
        <f t="shared" si="44"/>
        <v>1.9423132951345053E-5</v>
      </c>
      <c r="T97">
        <f t="shared" si="45"/>
        <v>6.9343567880936294E-3</v>
      </c>
      <c r="U97">
        <f t="shared" si="46"/>
        <v>0.66078262676836264</v>
      </c>
    </row>
    <row r="98" spans="1:21" x14ac:dyDescent="0.25">
      <c r="A98" s="15" t="s">
        <v>244</v>
      </c>
      <c r="B98" s="15">
        <f t="shared" si="47"/>
        <v>1.6152479405588758E-5</v>
      </c>
      <c r="C98" s="15">
        <f t="shared" si="47"/>
        <v>1.2170928520136801E-5</v>
      </c>
      <c r="D98" s="15">
        <f t="shared" si="47"/>
        <v>6.9827361989487709E-5</v>
      </c>
      <c r="E98" s="15">
        <f t="shared" si="47"/>
        <v>3.7904775622680699E-6</v>
      </c>
      <c r="F98" s="15"/>
      <c r="G98" s="15"/>
      <c r="H98" s="15">
        <f t="shared" si="48"/>
        <v>7.0042126025739067E-6</v>
      </c>
      <c r="I98" s="15"/>
      <c r="J98" s="15">
        <f>SQRT((J97^2)+(D98^2)+(H98^2))</f>
        <v>5.5045870333351326E-4</v>
      </c>
      <c r="K98" t="s">
        <v>269</v>
      </c>
      <c r="M98">
        <f t="shared" si="41"/>
        <v>18508.520983082173</v>
      </c>
      <c r="N98">
        <v>6.9343295859431537E-3</v>
      </c>
      <c r="O98">
        <v>5.1497000000000002</v>
      </c>
      <c r="Q98">
        <f t="shared" si="42"/>
        <v>9.5313330506578269E-5</v>
      </c>
      <c r="R98">
        <f t="shared" si="43"/>
        <v>95.313330506578268</v>
      </c>
      <c r="S98">
        <f t="shared" si="44"/>
        <v>1.9418606909140338E-5</v>
      </c>
      <c r="T98">
        <f t="shared" si="45"/>
        <v>6.9343567754176624E-3</v>
      </c>
      <c r="U98">
        <f>T98*R98</f>
        <v>0.66093663918591394</v>
      </c>
    </row>
    <row r="100" spans="1:21" x14ac:dyDescent="0.25">
      <c r="J100">
        <f>SQRT((J96^2)+(D97^2)+(H97^2))</f>
        <v>5.4596690797063861E-4</v>
      </c>
    </row>
    <row r="101" spans="1:21" x14ac:dyDescent="0.25">
      <c r="J101">
        <f>SQRT((J97^2)+(D98^2)+(H98^2))</f>
        <v>5.5045870333351326E-4</v>
      </c>
    </row>
  </sheetData>
  <mergeCells count="1">
    <mergeCell ref="A83:C8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0"/>
  <sheetViews>
    <sheetView topLeftCell="A14" zoomScaleNormal="100" workbookViewId="0">
      <selection sqref="A1:A50"/>
    </sheetView>
  </sheetViews>
  <sheetFormatPr defaultRowHeight="15" x14ac:dyDescent="0.25"/>
  <sheetData>
    <row r="1" spans="1:1" x14ac:dyDescent="0.25">
      <c r="A1" s="4">
        <v>2.1730368025396101</v>
      </c>
    </row>
    <row r="2" spans="1:1" x14ac:dyDescent="0.25">
      <c r="A2" s="4">
        <v>2.1728259377208001</v>
      </c>
    </row>
    <row r="3" spans="1:1" x14ac:dyDescent="0.25">
      <c r="A3" s="4">
        <v>0.75705752992346698</v>
      </c>
    </row>
    <row r="4" spans="1:1" x14ac:dyDescent="0.25">
      <c r="A4" s="4">
        <v>0.67411239237398901</v>
      </c>
    </row>
    <row r="5" spans="1:1" x14ac:dyDescent="0.25">
      <c r="A5" s="4">
        <v>0.87792507040239098</v>
      </c>
    </row>
    <row r="6" spans="1:1" x14ac:dyDescent="0.25">
      <c r="A6" s="4">
        <v>1.24531425690835</v>
      </c>
    </row>
    <row r="7" spans="1:1" x14ac:dyDescent="0.25">
      <c r="A7" s="4">
        <v>2.1030738393666599</v>
      </c>
    </row>
    <row r="8" spans="1:1" x14ac:dyDescent="0.25">
      <c r="A8" s="4">
        <v>3.9510964082945002</v>
      </c>
    </row>
    <row r="9" spans="1:1" x14ac:dyDescent="0.25">
      <c r="A9" s="4">
        <v>4.1460138197320902</v>
      </c>
    </row>
    <row r="10" spans="1:1" x14ac:dyDescent="0.25">
      <c r="A10" s="4">
        <v>5.49515512838276</v>
      </c>
    </row>
    <row r="11" spans="1:1" x14ac:dyDescent="0.25">
      <c r="A11" s="4">
        <v>1.6827100045374701</v>
      </c>
    </row>
    <row r="12" spans="1:1" x14ac:dyDescent="0.25">
      <c r="A12" s="4">
        <v>1.5929512995799</v>
      </c>
    </row>
    <row r="13" spans="1:1" x14ac:dyDescent="0.25">
      <c r="A13" s="4">
        <v>1.03893474844083</v>
      </c>
    </row>
    <row r="14" spans="1:1" x14ac:dyDescent="0.25">
      <c r="A14" s="4">
        <v>0.80736436227352004</v>
      </c>
    </row>
    <row r="15" spans="1:1" x14ac:dyDescent="0.25">
      <c r="A15" s="4">
        <v>0.91496354527454504</v>
      </c>
    </row>
    <row r="16" spans="1:1" x14ac:dyDescent="0.25">
      <c r="A16" s="4">
        <v>1.16242568024352</v>
      </c>
    </row>
    <row r="17" spans="1:1" x14ac:dyDescent="0.25">
      <c r="A17" s="4">
        <v>1.1751099064852699</v>
      </c>
    </row>
    <row r="18" spans="1:1" x14ac:dyDescent="0.25">
      <c r="A18" s="4">
        <v>2.1583706636195199</v>
      </c>
    </row>
    <row r="19" spans="1:1" x14ac:dyDescent="0.25">
      <c r="A19" s="4">
        <v>1.83379942687276</v>
      </c>
    </row>
    <row r="20" spans="1:1" x14ac:dyDescent="0.25">
      <c r="A20" s="4">
        <v>2.5524652928579399</v>
      </c>
    </row>
    <row r="21" spans="1:1" x14ac:dyDescent="0.25">
      <c r="A21" s="4">
        <v>1.95252225833521</v>
      </c>
    </row>
    <row r="22" spans="1:1" x14ac:dyDescent="0.25">
      <c r="A22" s="4">
        <v>1.97894445846189</v>
      </c>
    </row>
    <row r="23" spans="1:1" x14ac:dyDescent="0.25">
      <c r="A23" s="4">
        <v>0.72319156340695101</v>
      </c>
    </row>
    <row r="24" spans="1:1" x14ac:dyDescent="0.25">
      <c r="A24" s="4">
        <v>0.73821490739920503</v>
      </c>
    </row>
    <row r="25" spans="1:1" x14ac:dyDescent="0.25">
      <c r="A25" s="4">
        <v>1.1503069725577699</v>
      </c>
    </row>
    <row r="26" spans="1:1" x14ac:dyDescent="0.25">
      <c r="A26" s="4">
        <v>0.687055864402211</v>
      </c>
    </row>
    <row r="27" spans="1:1" x14ac:dyDescent="0.25">
      <c r="A27" s="4">
        <v>1.40792102550759</v>
      </c>
    </row>
    <row r="28" spans="1:1" x14ac:dyDescent="0.25">
      <c r="A28" s="4">
        <v>1.7111310403691</v>
      </c>
    </row>
    <row r="29" spans="1:1" x14ac:dyDescent="0.25">
      <c r="A29" s="4">
        <v>2.6567303904597201</v>
      </c>
    </row>
    <row r="30" spans="1:1" x14ac:dyDescent="0.25">
      <c r="A30" s="4">
        <v>2.2479765822814399</v>
      </c>
    </row>
    <row r="31" spans="1:1" x14ac:dyDescent="0.25">
      <c r="A31" s="4">
        <v>2.2371812979261398</v>
      </c>
    </row>
    <row r="32" spans="1:1" x14ac:dyDescent="0.25">
      <c r="A32" s="4">
        <v>1.69838937365247</v>
      </c>
    </row>
    <row r="33" spans="1:1" x14ac:dyDescent="0.25">
      <c r="A33" s="4">
        <v>0.86102266017899398</v>
      </c>
    </row>
    <row r="34" spans="1:1" x14ac:dyDescent="0.25">
      <c r="A34" s="4">
        <v>1.0174497207966999</v>
      </c>
    </row>
    <row r="35" spans="1:1" x14ac:dyDescent="0.25">
      <c r="A35" s="4">
        <v>0.80721287734564795</v>
      </c>
    </row>
    <row r="36" spans="1:1" x14ac:dyDescent="0.25">
      <c r="A36" s="4">
        <v>0.78370254080551105</v>
      </c>
    </row>
    <row r="37" spans="1:1" x14ac:dyDescent="0.25">
      <c r="A37" s="4">
        <v>1.88635903540575</v>
      </c>
    </row>
    <row r="38" spans="1:1" x14ac:dyDescent="0.25">
      <c r="A38" s="4">
        <v>1.88198753134868</v>
      </c>
    </row>
    <row r="39" spans="1:1" x14ac:dyDescent="0.25">
      <c r="A39" s="4">
        <v>1.5044236003154099</v>
      </c>
    </row>
    <row r="40" spans="1:1" x14ac:dyDescent="0.25">
      <c r="A40" s="4">
        <v>2.9690975800759598</v>
      </c>
    </row>
    <row r="41" spans="1:1" x14ac:dyDescent="0.25">
      <c r="A41" s="4">
        <v>2.6041904130684101</v>
      </c>
    </row>
    <row r="42" spans="1:1" x14ac:dyDescent="0.25">
      <c r="A42" s="4">
        <v>2.4411519953532999</v>
      </c>
    </row>
    <row r="43" spans="1:1" x14ac:dyDescent="0.25">
      <c r="A43" s="4">
        <v>0.98075669639968999</v>
      </c>
    </row>
    <row r="44" spans="1:1" x14ac:dyDescent="0.25">
      <c r="A44" s="4">
        <v>0.78511547309176299</v>
      </c>
    </row>
    <row r="45" spans="1:1" x14ac:dyDescent="0.25">
      <c r="A45" s="4">
        <v>0.68431478458425499</v>
      </c>
    </row>
    <row r="46" spans="1:1" x14ac:dyDescent="0.25">
      <c r="A46" s="4">
        <v>0.82658472731954802</v>
      </c>
    </row>
    <row r="47" spans="1:1" x14ac:dyDescent="0.25">
      <c r="A47" s="4">
        <v>0.90093862239031597</v>
      </c>
    </row>
    <row r="48" spans="1:1" x14ac:dyDescent="0.25">
      <c r="A48" s="4">
        <v>1.93448785162985</v>
      </c>
    </row>
    <row r="49" spans="1:1" x14ac:dyDescent="0.25">
      <c r="A49" s="4">
        <v>1.00242622654185</v>
      </c>
    </row>
    <row r="50" spans="1:1" x14ac:dyDescent="0.25">
      <c r="A50" s="4">
        <v>2.7975499923093099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82</v>
      </c>
    </row>
    <row r="3" spans="1:1" x14ac:dyDescent="0.25">
      <c r="A3" t="s">
        <v>64</v>
      </c>
    </row>
    <row r="4" spans="1:1" x14ac:dyDescent="0.25">
      <c r="A4" t="s">
        <v>125</v>
      </c>
    </row>
    <row r="5" spans="1:1" x14ac:dyDescent="0.25">
      <c r="A5" t="s">
        <v>177</v>
      </c>
    </row>
    <row r="6" spans="1:1" x14ac:dyDescent="0.25">
      <c r="A6" t="s">
        <v>95</v>
      </c>
    </row>
    <row r="7" spans="1:1" x14ac:dyDescent="0.25">
      <c r="A7" t="s">
        <v>52</v>
      </c>
    </row>
    <row r="8" spans="1:1" x14ac:dyDescent="0.25">
      <c r="A8" t="s">
        <v>53</v>
      </c>
    </row>
    <row r="9" spans="1:1" x14ac:dyDescent="0.25">
      <c r="A9" t="s">
        <v>54</v>
      </c>
    </row>
    <row r="10" spans="1:1" x14ac:dyDescent="0.25">
      <c r="A10" t="s">
        <v>144</v>
      </c>
    </row>
    <row r="11" spans="1:1" x14ac:dyDescent="0.25">
      <c r="A11" t="s">
        <v>6</v>
      </c>
    </row>
    <row r="12" spans="1:1" x14ac:dyDescent="0.25">
      <c r="A12" t="s">
        <v>91</v>
      </c>
    </row>
    <row r="13" spans="1:1" x14ac:dyDescent="0.25">
      <c r="A13" t="s">
        <v>83</v>
      </c>
    </row>
    <row r="14" spans="1:1" x14ac:dyDescent="0.25">
      <c r="A14" t="s">
        <v>161</v>
      </c>
    </row>
    <row r="15" spans="1:1" x14ac:dyDescent="0.25">
      <c r="A15" t="s">
        <v>33</v>
      </c>
    </row>
    <row r="16" spans="1:1" x14ac:dyDescent="0.25">
      <c r="A16" t="s">
        <v>22</v>
      </c>
    </row>
    <row r="17" spans="1:1" x14ac:dyDescent="0.25">
      <c r="A17" t="s">
        <v>164</v>
      </c>
    </row>
    <row r="18" spans="1:1" x14ac:dyDescent="0.25">
      <c r="A18" t="s">
        <v>35</v>
      </c>
    </row>
    <row r="19" spans="1:1" x14ac:dyDescent="0.25">
      <c r="A19" t="s">
        <v>66</v>
      </c>
    </row>
    <row r="20" spans="1:1" x14ac:dyDescent="0.25">
      <c r="A20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Calculations</vt:lpstr>
      <vt:lpstr>Sheet1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2018-11-02T18:20:47Z</dcterms:created>
  <dcterms:modified xsi:type="dcterms:W3CDTF">2022-05-27T15:49:11Z</dcterms:modified>
</cp:coreProperties>
</file>